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rectorat14.local\dfs\Mes documents\jaguerinel\Mes documents\2019-2020\demande d'orientation\pièces constitutives dossiers\orientation\éval. 6ème\POUR SITE PRIM 61\"/>
    </mc:Choice>
  </mc:AlternateContent>
  <workbookProtection workbookPassword="C880" lockStructure="1"/>
  <bookViews>
    <workbookView xWindow="120" yWindow="45" windowWidth="18915" windowHeight="11760" tabRatio="691" activeTab="1"/>
  </bookViews>
  <sheets>
    <sheet name="Liste élèves" sheetId="1" r:id="rId1"/>
    <sheet name="Saisie résultats" sheetId="2" r:id="rId2"/>
    <sheet name="FRA Synthèse élève" sheetId="4" r:id="rId3"/>
    <sheet name="MATH Synthèse élève" sheetId="5" r:id="rId4"/>
  </sheets>
  <definedNames>
    <definedName name="echantillon">'Liste élèves'!$C$9:$D$18</definedName>
    <definedName name="Liste">'Liste élèves'!$C$9:$D$18</definedName>
    <definedName name="_xlnm.Print_Area" localSheetId="2">'FRA Synthèse élève'!$C$1:$O$72</definedName>
    <definedName name="_xlnm.Print_Area" localSheetId="0">'Liste élèves'!$A$1:$H$19</definedName>
    <definedName name="_xlnm.Print_Area" localSheetId="3">'MATH Synthèse élève'!$C$1:$P$76</definedName>
    <definedName name="_xlnm.Print_Area" localSheetId="1">'Saisie résultats'!$A$2:$ER$26</definedName>
  </definedNames>
  <calcPr calcId="162913"/>
</workbook>
</file>

<file path=xl/calcChain.xml><?xml version="1.0" encoding="utf-8"?>
<calcChain xmlns="http://schemas.openxmlformats.org/spreadsheetml/2006/main">
  <c r="EQ13" i="2" l="1"/>
  <c r="C10" i="2" l="1"/>
  <c r="ER10" i="2"/>
  <c r="ER11" i="2"/>
  <c r="ER12" i="2"/>
  <c r="ER13" i="2"/>
  <c r="ER14" i="2"/>
  <c r="ER15" i="2"/>
  <c r="ER16" i="2"/>
  <c r="ER17" i="2"/>
  <c r="ER18" i="2"/>
  <c r="ER9" i="2"/>
  <c r="EQ9"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 r="DY23" i="2"/>
  <c r="DZ23" i="2"/>
  <c r="EA23" i="2"/>
  <c r="EB23" i="2"/>
  <c r="EC23" i="2"/>
  <c r="ED23" i="2"/>
  <c r="EE23" i="2"/>
  <c r="EF23" i="2"/>
  <c r="EG23" i="2"/>
  <c r="EH23" i="2"/>
  <c r="EI23" i="2"/>
  <c r="EJ23" i="2"/>
  <c r="EK23" i="2"/>
  <c r="EL23" i="2"/>
  <c r="EM23" i="2"/>
  <c r="EN23" i="2"/>
  <c r="EO23"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BU21" i="2"/>
  <c r="BV21" i="2"/>
  <c r="BW21" i="2"/>
  <c r="BX21" i="2"/>
  <c r="BY21" i="2"/>
  <c r="BZ21" i="2"/>
  <c r="CA21" i="2"/>
  <c r="CB21" i="2"/>
  <c r="CC21" i="2"/>
  <c r="CD21" i="2"/>
  <c r="CE21" i="2"/>
  <c r="CF21" i="2"/>
  <c r="CG21" i="2"/>
  <c r="CH21" i="2"/>
  <c r="CI21" i="2"/>
  <c r="CJ21" i="2"/>
  <c r="CK21" i="2"/>
  <c r="CL21" i="2"/>
  <c r="CM21" i="2"/>
  <c r="CN21" i="2"/>
  <c r="CO21" i="2"/>
  <c r="CP21" i="2"/>
  <c r="CQ21" i="2"/>
  <c r="CR21" i="2"/>
  <c r="CS21" i="2"/>
  <c r="CT21" i="2"/>
  <c r="CU21" i="2"/>
  <c r="CV21" i="2"/>
  <c r="CW21" i="2"/>
  <c r="CX21" i="2"/>
  <c r="CY21" i="2"/>
  <c r="CZ21" i="2"/>
  <c r="DA21" i="2"/>
  <c r="DB21" i="2"/>
  <c r="DC21" i="2"/>
  <c r="DD21" i="2"/>
  <c r="DE21" i="2"/>
  <c r="DF21" i="2"/>
  <c r="DG21" i="2"/>
  <c r="DH21" i="2"/>
  <c r="DI21" i="2"/>
  <c r="DJ21" i="2"/>
  <c r="DK21" i="2"/>
  <c r="DL21" i="2"/>
  <c r="DM21" i="2"/>
  <c r="DN21" i="2"/>
  <c r="DO21" i="2"/>
  <c r="DP21" i="2"/>
  <c r="DQ21" i="2"/>
  <c r="DR21" i="2"/>
  <c r="DS21" i="2"/>
  <c r="DT21" i="2"/>
  <c r="DU21" i="2"/>
  <c r="DV21" i="2"/>
  <c r="DW21" i="2"/>
  <c r="DX21" i="2"/>
  <c r="DY21" i="2"/>
  <c r="DZ21" i="2"/>
  <c r="EA21" i="2"/>
  <c r="EB21" i="2"/>
  <c r="EC21" i="2"/>
  <c r="ED21" i="2"/>
  <c r="EE21" i="2"/>
  <c r="EF21" i="2"/>
  <c r="EG21" i="2"/>
  <c r="EH21" i="2"/>
  <c r="EI21" i="2"/>
  <c r="EJ21" i="2"/>
  <c r="EK21" i="2"/>
  <c r="EL21" i="2"/>
  <c r="EM21" i="2"/>
  <c r="EN21" i="2"/>
  <c r="EO21" i="2"/>
  <c r="BV20" i="2"/>
  <c r="BW20" i="2"/>
  <c r="BX20" i="2"/>
  <c r="BY20" i="2"/>
  <c r="BZ20" i="2"/>
  <c r="CA20" i="2"/>
  <c r="CB20" i="2"/>
  <c r="CC20" i="2"/>
  <c r="CD20" i="2"/>
  <c r="CE20" i="2"/>
  <c r="CF20" i="2"/>
  <c r="CG20" i="2"/>
  <c r="CH20" i="2"/>
  <c r="CI20" i="2"/>
  <c r="CJ20" i="2"/>
  <c r="CK20" i="2"/>
  <c r="CL20" i="2"/>
  <c r="CM20" i="2"/>
  <c r="CN20" i="2"/>
  <c r="CO20" i="2"/>
  <c r="CP20" i="2"/>
  <c r="CQ20" i="2"/>
  <c r="CR20" i="2"/>
  <c r="CS20" i="2"/>
  <c r="CT20" i="2"/>
  <c r="CU20" i="2"/>
  <c r="CV20" i="2"/>
  <c r="CW20" i="2"/>
  <c r="CX20" i="2"/>
  <c r="CY20" i="2"/>
  <c r="CZ20" i="2"/>
  <c r="DA20" i="2"/>
  <c r="DB20" i="2"/>
  <c r="DC20" i="2"/>
  <c r="DD20" i="2"/>
  <c r="DE20" i="2"/>
  <c r="DF20" i="2"/>
  <c r="DG20" i="2"/>
  <c r="DH20" i="2"/>
  <c r="DI20" i="2"/>
  <c r="DJ20" i="2"/>
  <c r="DK20" i="2"/>
  <c r="DL20" i="2"/>
  <c r="DM20" i="2"/>
  <c r="DN20" i="2"/>
  <c r="DO20" i="2"/>
  <c r="DP20" i="2"/>
  <c r="DQ20" i="2"/>
  <c r="DR20" i="2"/>
  <c r="DS20" i="2"/>
  <c r="DT20" i="2"/>
  <c r="DU20" i="2"/>
  <c r="DV20" i="2"/>
  <c r="DW20" i="2"/>
  <c r="DX20" i="2"/>
  <c r="DY20" i="2"/>
  <c r="DZ20" i="2"/>
  <c r="EA20" i="2"/>
  <c r="EB20" i="2"/>
  <c r="EC20" i="2"/>
  <c r="ED20" i="2"/>
  <c r="EE20" i="2"/>
  <c r="EF20" i="2"/>
  <c r="EG20" i="2"/>
  <c r="EH20" i="2"/>
  <c r="EI20" i="2"/>
  <c r="EJ20" i="2"/>
  <c r="EK20" i="2"/>
  <c r="EL20" i="2"/>
  <c r="EM20" i="2"/>
  <c r="EN20" i="2"/>
  <c r="EO20" i="2"/>
  <c r="BU20" i="2"/>
  <c r="I12" i="5"/>
  <c r="I11" i="5"/>
  <c r="I10" i="5"/>
  <c r="I9" i="5"/>
  <c r="I8" i="5"/>
  <c r="I7" i="5"/>
  <c r="I6" i="5"/>
  <c r="I5" i="5"/>
  <c r="I4" i="5"/>
  <c r="I3" i="5"/>
  <c r="C3" i="5"/>
  <c r="DJ25" i="2" l="1"/>
  <c r="DF25" i="2"/>
  <c r="CT25" i="2"/>
  <c r="CH25" i="2"/>
  <c r="EK25" i="2"/>
  <c r="EG25" i="2"/>
  <c r="DY25" i="2"/>
  <c r="DM25" i="2"/>
  <c r="DE25" i="2"/>
  <c r="DA25" i="2"/>
  <c r="CW25" i="2"/>
  <c r="CS25" i="2"/>
  <c r="CO25" i="2"/>
  <c r="EM25" i="2"/>
  <c r="CQ25" i="2"/>
  <c r="EJ25" i="2"/>
  <c r="ED25" i="2"/>
  <c r="DU25" i="2"/>
  <c r="DP25" i="2"/>
  <c r="DO25" i="2"/>
  <c r="DG25" i="2"/>
  <c r="DB25" i="2"/>
  <c r="CD25" i="2"/>
  <c r="BZ25" i="2"/>
  <c r="BW25" i="2"/>
  <c r="EO25" i="2"/>
  <c r="EI25" i="2"/>
  <c r="EF25" i="2"/>
  <c r="EE25" i="2"/>
  <c r="EA25" i="2"/>
  <c r="DW25" i="2"/>
  <c r="DS25" i="2"/>
  <c r="DK25" i="2"/>
  <c r="DD25" i="2"/>
  <c r="DC25" i="2"/>
  <c r="CZ25" i="2"/>
  <c r="CY25" i="2"/>
  <c r="CU25" i="2"/>
  <c r="CM25" i="2"/>
  <c r="CJ25" i="2"/>
  <c r="CI25" i="2"/>
  <c r="CG25" i="2"/>
  <c r="CE25" i="2"/>
  <c r="CA25" i="2"/>
  <c r="BY25" i="2"/>
  <c r="BX25" i="2"/>
  <c r="EN25" i="2"/>
  <c r="EL25" i="2"/>
  <c r="EH25" i="2"/>
  <c r="EC25" i="2"/>
  <c r="EB25" i="2"/>
  <c r="DZ25" i="2"/>
  <c r="DX25" i="2"/>
  <c r="DV25" i="2"/>
  <c r="DT25" i="2"/>
  <c r="DR25" i="2"/>
  <c r="DQ25" i="2"/>
  <c r="DN25" i="2"/>
  <c r="DL25" i="2"/>
  <c r="DI25" i="2"/>
  <c r="DH25" i="2"/>
  <c r="CX25" i="2"/>
  <c r="CV25" i="2"/>
  <c r="CR25" i="2"/>
  <c r="CP25" i="2"/>
  <c r="CN25" i="2"/>
  <c r="CL25" i="2"/>
  <c r="CK25" i="2"/>
  <c r="CF25" i="2"/>
  <c r="CC25" i="2"/>
  <c r="CB25" i="2"/>
  <c r="BV25" i="2"/>
  <c r="BU25" i="2"/>
  <c r="I3" i="4"/>
  <c r="C11" i="2"/>
  <c r="C12" i="2"/>
  <c r="C13" i="2"/>
  <c r="C14" i="2"/>
  <c r="C15" i="2"/>
  <c r="C16" i="2"/>
  <c r="C17" i="2"/>
  <c r="C18" i="2"/>
  <c r="C9" i="2"/>
  <c r="I4" i="4"/>
  <c r="I5" i="4"/>
  <c r="I6" i="4"/>
  <c r="I7" i="4"/>
  <c r="I8" i="4"/>
  <c r="I9" i="4"/>
  <c r="I10" i="4"/>
  <c r="I11" i="4"/>
  <c r="I12" i="4"/>
  <c r="E64" i="5" l="1"/>
  <c r="E60" i="5"/>
  <c r="E56" i="5"/>
  <c r="E74" i="5"/>
  <c r="E47" i="5"/>
  <c r="E43" i="5"/>
  <c r="E70" i="5"/>
  <c r="E66" i="5"/>
  <c r="E37" i="5"/>
  <c r="E33" i="5"/>
  <c r="E29" i="5"/>
  <c r="E52" i="5"/>
  <c r="E48" i="5"/>
  <c r="E24" i="5"/>
  <c r="E20" i="5"/>
  <c r="E16" i="5"/>
  <c r="E12" i="5"/>
  <c r="E8" i="5"/>
  <c r="E4" i="5"/>
  <c r="E58" i="5"/>
  <c r="E45" i="5"/>
  <c r="E68" i="5"/>
  <c r="E35" i="5"/>
  <c r="E54" i="5"/>
  <c r="E26" i="5"/>
  <c r="E18" i="5"/>
  <c r="E10" i="5"/>
  <c r="E63" i="5"/>
  <c r="E55" i="5"/>
  <c r="E46" i="5"/>
  <c r="E69" i="5"/>
  <c r="E36" i="5"/>
  <c r="E28" i="5"/>
  <c r="E27" i="5"/>
  <c r="E19" i="5"/>
  <c r="E11" i="5"/>
  <c r="E61" i="5"/>
  <c r="E57" i="5"/>
  <c r="E75" i="5"/>
  <c r="E71" i="5"/>
  <c r="E44" i="5"/>
  <c r="E40" i="5"/>
  <c r="E67" i="5"/>
  <c r="E38" i="5"/>
  <c r="E34" i="5"/>
  <c r="E30" i="5"/>
  <c r="E53" i="5"/>
  <c r="E49" i="5"/>
  <c r="E25" i="5"/>
  <c r="E21" i="5"/>
  <c r="E17" i="5"/>
  <c r="E13" i="5"/>
  <c r="E9" i="5"/>
  <c r="E5" i="5"/>
  <c r="E62" i="5"/>
  <c r="E76" i="5"/>
  <c r="E72" i="5"/>
  <c r="E41" i="5"/>
  <c r="E39" i="5"/>
  <c r="E31" i="5"/>
  <c r="E50" i="5"/>
  <c r="E22" i="5"/>
  <c r="E14" i="5"/>
  <c r="E6" i="5"/>
  <c r="E59" i="5"/>
  <c r="E73" i="5"/>
  <c r="E42" i="5"/>
  <c r="E65" i="5"/>
  <c r="E32" i="5"/>
  <c r="E51" i="5"/>
  <c r="E23" i="5"/>
  <c r="E15" i="5"/>
  <c r="E7" i="5"/>
  <c r="E70" i="4"/>
  <c r="E66" i="4"/>
  <c r="E62" i="4"/>
  <c r="E58" i="4"/>
  <c r="E54" i="4"/>
  <c r="E50" i="4"/>
  <c r="E46" i="4"/>
  <c r="E42" i="4"/>
  <c r="E38" i="4"/>
  <c r="E34" i="4"/>
  <c r="E30" i="4"/>
  <c r="E26" i="4"/>
  <c r="E22" i="4"/>
  <c r="E18" i="4"/>
  <c r="E14" i="4"/>
  <c r="E10" i="4"/>
  <c r="E6" i="4"/>
  <c r="E71" i="4"/>
  <c r="E63" i="4"/>
  <c r="E55" i="4"/>
  <c r="E47" i="4"/>
  <c r="E39" i="4"/>
  <c r="E31" i="4"/>
  <c r="E23" i="4"/>
  <c r="E15" i="4"/>
  <c r="E7" i="4"/>
  <c r="E72" i="4"/>
  <c r="E64" i="4"/>
  <c r="E56" i="4"/>
  <c r="E48" i="4"/>
  <c r="E40" i="4"/>
  <c r="E32" i="4"/>
  <c r="E24" i="4"/>
  <c r="E16" i="4"/>
  <c r="E8" i="4"/>
  <c r="E69" i="4"/>
  <c r="E65" i="4"/>
  <c r="E61" i="4"/>
  <c r="E57" i="4"/>
  <c r="E53" i="4"/>
  <c r="E49" i="4"/>
  <c r="E45" i="4"/>
  <c r="E41" i="4"/>
  <c r="E37" i="4"/>
  <c r="E33" i="4"/>
  <c r="E29" i="4"/>
  <c r="E25" i="4"/>
  <c r="E21" i="4"/>
  <c r="E17" i="4"/>
  <c r="E13" i="4"/>
  <c r="E9" i="4"/>
  <c r="E5" i="4"/>
  <c r="E67" i="4"/>
  <c r="E59" i="4"/>
  <c r="E51" i="4"/>
  <c r="E43" i="4"/>
  <c r="E35" i="4"/>
  <c r="E27" i="4"/>
  <c r="E19" i="4"/>
  <c r="E11" i="4"/>
  <c r="E68" i="4"/>
  <c r="E60" i="4"/>
  <c r="E52" i="4"/>
  <c r="E44" i="4"/>
  <c r="E36" i="4"/>
  <c r="E28" i="4"/>
  <c r="E20" i="4"/>
  <c r="E12" i="4"/>
  <c r="E4" i="4"/>
  <c r="EQ10" i="2"/>
  <c r="EQ11" i="2"/>
  <c r="EQ12" i="2"/>
  <c r="EQ14" i="2"/>
  <c r="EQ15" i="2"/>
  <c r="EQ16" i="2"/>
  <c r="EQ17" i="2"/>
  <c r="EQ18"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X20" i="2"/>
  <c r="C3" i="4"/>
  <c r="E23" i="2"/>
  <c r="F23" i="2"/>
  <c r="G23" i="2"/>
  <c r="H23" i="2"/>
  <c r="I23" i="2"/>
  <c r="J23" i="2"/>
  <c r="K23" i="2"/>
  <c r="L23" i="2"/>
  <c r="M23" i="2"/>
  <c r="N23" i="2"/>
  <c r="O23" i="2"/>
  <c r="P23" i="2"/>
  <c r="Q23" i="2"/>
  <c r="R23" i="2"/>
  <c r="S23" i="2"/>
  <c r="T23" i="2"/>
  <c r="U23" i="2"/>
  <c r="V23" i="2"/>
  <c r="W23" i="2"/>
  <c r="BQ23" i="2"/>
  <c r="BR23" i="2"/>
  <c r="BS23" i="2"/>
  <c r="BT23" i="2"/>
  <c r="D23" i="2"/>
  <c r="E22" i="2"/>
  <c r="F22" i="2"/>
  <c r="G22" i="2"/>
  <c r="H22" i="2"/>
  <c r="I22" i="2"/>
  <c r="J22" i="2"/>
  <c r="K22" i="2"/>
  <c r="L22" i="2"/>
  <c r="M22" i="2"/>
  <c r="N22" i="2"/>
  <c r="O22" i="2"/>
  <c r="P22" i="2"/>
  <c r="Q22" i="2"/>
  <c r="R22" i="2"/>
  <c r="S22" i="2"/>
  <c r="T22" i="2"/>
  <c r="U22" i="2"/>
  <c r="V22" i="2"/>
  <c r="W22" i="2"/>
  <c r="BQ22" i="2"/>
  <c r="BR22" i="2"/>
  <c r="BS22" i="2"/>
  <c r="BT22" i="2"/>
  <c r="E21" i="2"/>
  <c r="F21" i="2"/>
  <c r="G21" i="2"/>
  <c r="H21" i="2"/>
  <c r="I21" i="2"/>
  <c r="J21" i="2"/>
  <c r="K21" i="2"/>
  <c r="L21" i="2"/>
  <c r="M21" i="2"/>
  <c r="N21" i="2"/>
  <c r="O21" i="2"/>
  <c r="P21" i="2"/>
  <c r="Q21" i="2"/>
  <c r="R21" i="2"/>
  <c r="S21" i="2"/>
  <c r="T21" i="2"/>
  <c r="U21" i="2"/>
  <c r="V21" i="2"/>
  <c r="W21" i="2"/>
  <c r="BQ21" i="2"/>
  <c r="BR21" i="2"/>
  <c r="BS21" i="2"/>
  <c r="BT21" i="2"/>
  <c r="E20" i="2"/>
  <c r="F20" i="2"/>
  <c r="G20" i="2"/>
  <c r="H20" i="2"/>
  <c r="I20" i="2"/>
  <c r="J20" i="2"/>
  <c r="K20" i="2"/>
  <c r="L20" i="2"/>
  <c r="M20" i="2"/>
  <c r="N20" i="2"/>
  <c r="O20" i="2"/>
  <c r="P20" i="2"/>
  <c r="Q20" i="2"/>
  <c r="R20" i="2"/>
  <c r="S20" i="2"/>
  <c r="T20" i="2"/>
  <c r="U20" i="2"/>
  <c r="V20" i="2"/>
  <c r="W20" i="2"/>
  <c r="BQ20" i="2"/>
  <c r="BR20" i="2"/>
  <c r="BS20" i="2"/>
  <c r="BT20" i="2"/>
  <c r="D22" i="2"/>
  <c r="D21" i="2"/>
  <c r="D20" i="2"/>
  <c r="J25" i="2" l="1"/>
  <c r="BQ25" i="2"/>
  <c r="U25" i="2"/>
  <c r="M25" i="2"/>
  <c r="I25" i="2"/>
  <c r="E25" i="2"/>
  <c r="AW25" i="2"/>
  <c r="AK25" i="2"/>
  <c r="AC25" i="2"/>
  <c r="AI25" i="2"/>
  <c r="AE25" i="2"/>
  <c r="BS25" i="2"/>
  <c r="F25" i="2"/>
  <c r="BT25" i="2"/>
  <c r="BD25" i="2"/>
  <c r="AB25" i="2"/>
  <c r="BB25" i="2"/>
  <c r="AT25" i="2"/>
  <c r="AP25" i="2"/>
  <c r="AH25" i="2"/>
  <c r="Z25" i="2"/>
  <c r="K25" i="2"/>
  <c r="BR25" i="2"/>
  <c r="BN25" i="2"/>
  <c r="BF25" i="2"/>
  <c r="AX25" i="2"/>
  <c r="AD25" i="2"/>
  <c r="BP25" i="2"/>
  <c r="BL25" i="2"/>
  <c r="BH25" i="2"/>
  <c r="AZ25" i="2"/>
  <c r="AV25" i="2"/>
  <c r="T25" i="2"/>
  <c r="P25" i="2"/>
  <c r="H25" i="2"/>
  <c r="W25" i="2"/>
  <c r="BK25" i="2"/>
  <c r="BC25" i="2"/>
  <c r="AU25" i="2"/>
  <c r="AM25" i="2"/>
  <c r="AA25" i="2"/>
  <c r="BA25" i="2"/>
  <c r="AS25" i="2"/>
  <c r="AG25" i="2"/>
  <c r="Y25" i="2"/>
  <c r="M5" i="5"/>
  <c r="F65" i="5"/>
  <c r="K5" i="5"/>
  <c r="G4" i="5"/>
  <c r="F4" i="5"/>
  <c r="F48" i="5"/>
  <c r="L5" i="5"/>
  <c r="BO25" i="2"/>
  <c r="BM25" i="2"/>
  <c r="BJ25" i="2"/>
  <c r="BI25" i="2"/>
  <c r="BG25" i="2"/>
  <c r="BE25" i="2"/>
  <c r="AY25" i="2"/>
  <c r="AR25" i="2"/>
  <c r="AQ25" i="2"/>
  <c r="AO25" i="2"/>
  <c r="AN25" i="2"/>
  <c r="AL25" i="2"/>
  <c r="AJ25" i="2"/>
  <c r="AF25" i="2"/>
  <c r="X25" i="2"/>
  <c r="V25" i="2"/>
  <c r="O25" i="2"/>
  <c r="N25" i="2"/>
  <c r="L25" i="2"/>
  <c r="S25" i="2"/>
  <c r="R25" i="2"/>
  <c r="Q25" i="2"/>
  <c r="F51" i="4"/>
  <c r="G25" i="2"/>
  <c r="F63" i="4"/>
  <c r="N5" i="4"/>
  <c r="F35" i="4"/>
  <c r="F4" i="4"/>
  <c r="G4" i="4"/>
  <c r="K5" i="4"/>
  <c r="M5" i="4"/>
  <c r="L5" i="4"/>
  <c r="D25" i="2"/>
</calcChain>
</file>

<file path=xl/sharedStrings.xml><?xml version="1.0" encoding="utf-8"?>
<sst xmlns="http://schemas.openxmlformats.org/spreadsheetml/2006/main" count="57" uniqueCount="48">
  <si>
    <t>Liste des élèves</t>
  </si>
  <si>
    <t>Ecole ou établissement:</t>
  </si>
  <si>
    <t>NOM ET PRENOM</t>
  </si>
  <si>
    <t>Elève3</t>
  </si>
  <si>
    <t>Elève4</t>
  </si>
  <si>
    <t>Elève5</t>
  </si>
  <si>
    <t>Elève6</t>
  </si>
  <si>
    <t>Elève7</t>
  </si>
  <si>
    <t>Elève8</t>
  </si>
  <si>
    <t>Elève9</t>
  </si>
  <si>
    <t>Elève10</t>
  </si>
  <si>
    <t>Saisie des codes</t>
  </si>
  <si>
    <t>Numéro de l'item</t>
  </si>
  <si>
    <t>Nom et prénom</t>
  </si>
  <si>
    <t>Code 1 : Réponse(s) attendue(s)</t>
  </si>
  <si>
    <t>Code 9 : Autre(s) réponse(s)</t>
  </si>
  <si>
    <t>Code 0 : Absence de réponse</t>
  </si>
  <si>
    <t>TOTAL REUSSITE (1)</t>
  </si>
  <si>
    <t>TOTAL AUTRE(S) REPONSE(S) (9)</t>
  </si>
  <si>
    <t>TOTAL ABSENCE DE REPONSE (0)</t>
  </si>
  <si>
    <t>NOMBRE DE REPONSES (1, 9, 0)</t>
  </si>
  <si>
    <t>SCORE DE REUSSITE : SR</t>
  </si>
  <si>
    <t>SR Fr</t>
  </si>
  <si>
    <t>SR Math</t>
  </si>
  <si>
    <t>Sélectionnez le nom de l'élève dans la liste ci-dessous.</t>
  </si>
  <si>
    <t>N°Item</t>
  </si>
  <si>
    <t>Résultat élève sur l'item</t>
  </si>
  <si>
    <t>SR</t>
  </si>
  <si>
    <t>Evaluation dossier CDO - Français</t>
  </si>
  <si>
    <t>Lecture et compréhension de l'écrit
31 items</t>
  </si>
  <si>
    <t>Écriture
16 items</t>
  </si>
  <si>
    <t>Etude de la langue
12 items</t>
  </si>
  <si>
    <t>Langage oral
10 items</t>
  </si>
  <si>
    <t>Lecture et compréhension de l'écrit</t>
  </si>
  <si>
    <t>Ecriture</t>
  </si>
  <si>
    <t>Etude de la langue</t>
  </si>
  <si>
    <t>Langage oral</t>
  </si>
  <si>
    <t>Grandeurs et mesures
17 items</t>
  </si>
  <si>
    <t>Espace et géométrie
12 items</t>
  </si>
  <si>
    <t>Nombres et calcul</t>
  </si>
  <si>
    <t>Nombres et calcul
44 items</t>
  </si>
  <si>
    <t>Grandeurs et mesures</t>
  </si>
  <si>
    <t>Espace et géométrie</t>
  </si>
  <si>
    <t>Elève1</t>
  </si>
  <si>
    <t>Français</t>
  </si>
  <si>
    <t>Mathématiques</t>
  </si>
  <si>
    <t>Evaluation dossier CDO - Mathématiques</t>
  </si>
  <si>
    <t>Elève2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</si>
</sst>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0"/>
      <name val="Calibri"/>
      <family val="2"/>
      <scheme val="minor"/>
    </font>
    <font>
      <sz val="22"/>
      <color theme="1"/>
      <name val="Calibri"/>
      <family val="2"/>
      <scheme val="minor"/>
    </font>
    <font>
      <sz val="14"/>
      <color theme="1"/>
      <name val="Calibri"/>
      <family val="2"/>
      <scheme val="minor"/>
    </font>
    <font>
      <b/>
      <sz val="14"/>
      <color theme="1"/>
      <name val="Calibri"/>
      <family val="2"/>
      <scheme val="minor"/>
    </font>
    <font>
      <sz val="11"/>
      <color indexed="8"/>
      <name val="Calibri"/>
      <family val="2"/>
    </font>
    <font>
      <sz val="8"/>
      <color indexed="8"/>
      <name val="Arial Narrow"/>
      <family val="2"/>
    </font>
    <font>
      <b/>
      <sz val="14"/>
      <color indexed="8"/>
      <name val="Arial"/>
      <family val="2"/>
    </font>
    <font>
      <sz val="8"/>
      <color indexed="8"/>
      <name val="Arial"/>
      <family val="2"/>
    </font>
    <font>
      <b/>
      <sz val="11"/>
      <color indexed="8"/>
      <name val="Calibri"/>
      <family val="2"/>
    </font>
    <font>
      <sz val="12"/>
      <color indexed="8"/>
      <name val="Arial Black"/>
      <family val="2"/>
    </font>
    <font>
      <b/>
      <i/>
      <sz val="8"/>
      <color indexed="8"/>
      <name val="Arial"/>
      <family val="2"/>
    </font>
    <font>
      <i/>
      <sz val="8"/>
      <color indexed="8"/>
      <name val="Arial"/>
      <family val="2"/>
    </font>
    <font>
      <sz val="11"/>
      <name val="Calibri"/>
      <family val="2"/>
    </font>
    <font>
      <b/>
      <sz val="12"/>
      <color indexed="8"/>
      <name val="Arial Black"/>
      <family val="2"/>
    </font>
    <font>
      <b/>
      <sz val="18"/>
      <color indexed="56"/>
      <name val="Cambria"/>
      <family val="2"/>
    </font>
    <font>
      <b/>
      <sz val="22"/>
      <color indexed="8"/>
      <name val="Arial"/>
      <family val="2"/>
    </font>
    <font>
      <b/>
      <sz val="22"/>
      <name val="Arial"/>
      <family val="2"/>
    </font>
    <font>
      <sz val="11"/>
      <name val="Calibri"/>
      <family val="2"/>
      <scheme val="minor"/>
    </font>
    <font>
      <sz val="8"/>
      <name val="Calibri"/>
      <family val="2"/>
    </font>
    <font>
      <sz val="9"/>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indexed="45"/>
        <bgColor indexed="64"/>
      </patternFill>
    </fill>
    <fill>
      <patternFill patternType="solid">
        <fgColor indexed="22"/>
        <bgColor indexed="31"/>
      </patternFill>
    </fill>
    <fill>
      <patternFill patternType="solid">
        <fgColor indexed="22"/>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8"/>
      </top>
      <bottom style="medium">
        <color indexed="8"/>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5" fillId="0" borderId="0"/>
    <xf numFmtId="0" fontId="15" fillId="0" borderId="0" applyNumberFormat="0" applyFill="0" applyBorder="0" applyAlignment="0" applyProtection="0"/>
  </cellStyleXfs>
  <cellXfs count="83">
    <xf numFmtId="0" fontId="0" fillId="0" borderId="0" xfId="0"/>
    <xf numFmtId="0" fontId="0" fillId="0" borderId="0" xfId="0" applyAlignment="1">
      <alignment horizontal="left"/>
    </xf>
    <xf numFmtId="0" fontId="0" fillId="0" borderId="1" xfId="0" applyBorder="1" applyAlignment="1">
      <alignment horizontal="left"/>
    </xf>
    <xf numFmtId="0" fontId="0" fillId="2" borderId="1" xfId="0" applyFill="1" applyBorder="1" applyAlignment="1">
      <alignment horizontal="left" vertical="center"/>
    </xf>
    <xf numFmtId="0" fontId="0" fillId="0" borderId="0" xfId="0"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center" vertical="center"/>
    </xf>
    <xf numFmtId="9" fontId="0" fillId="0" borderId="1" xfId="0" applyNumberFormat="1" applyBorder="1" applyAlignment="1">
      <alignment horizontal="center" vertical="center" textRotation="90"/>
    </xf>
    <xf numFmtId="164" fontId="0" fillId="0" borderId="1" xfId="0" applyNumberFormat="1" applyBorder="1"/>
    <xf numFmtId="0" fontId="6" fillId="0" borderId="0" xfId="1" applyFont="1" applyBorder="1" applyAlignment="1">
      <alignment horizontal="center" vertical="center" wrapText="1"/>
    </xf>
    <xf numFmtId="0" fontId="5" fillId="0" borderId="0" xfId="1"/>
    <xf numFmtId="0" fontId="5" fillId="0" borderId="0" xfId="1" applyAlignment="1">
      <alignment horizontal="left" vertical="center" wrapText="1"/>
    </xf>
    <xf numFmtId="2" fontId="5" fillId="0" borderId="0" xfId="1" applyNumberFormat="1" applyAlignment="1">
      <alignment horizontal="center"/>
    </xf>
    <xf numFmtId="0" fontId="5" fillId="8" borderId="2" xfId="1" applyFill="1" applyBorder="1" applyAlignment="1">
      <alignment wrapText="1"/>
    </xf>
    <xf numFmtId="0" fontId="7" fillId="9" borderId="3" xfId="1" applyFont="1" applyFill="1" applyBorder="1" applyAlignment="1">
      <alignment horizontal="center" vertical="center" wrapText="1"/>
    </xf>
    <xf numFmtId="9" fontId="5" fillId="0" borderId="1" xfId="1" applyNumberFormat="1" applyBorder="1"/>
    <xf numFmtId="0" fontId="1" fillId="11" borderId="1" xfId="0" applyFont="1" applyFill="1" applyBorder="1" applyAlignment="1">
      <alignment horizontal="center" vertical="center"/>
    </xf>
    <xf numFmtId="0" fontId="13" fillId="0" borderId="0" xfId="1" applyFont="1" applyBorder="1" applyAlignment="1">
      <alignment horizontal="center"/>
    </xf>
    <xf numFmtId="9" fontId="5" fillId="0" borderId="0" xfId="1" applyNumberFormat="1" applyBorder="1"/>
    <xf numFmtId="49" fontId="5" fillId="0" borderId="0" xfId="1" applyNumberFormat="1" applyFill="1" applyBorder="1" applyAlignment="1" applyProtection="1">
      <alignment horizontal="center" vertical="center" wrapText="1"/>
      <protection locked="0"/>
    </xf>
    <xf numFmtId="0" fontId="10" fillId="0" borderId="0" xfId="1" applyNumberFormat="1" applyFont="1" applyBorder="1" applyAlignment="1">
      <alignment horizontal="center" vertical="center" textRotation="90" wrapText="1"/>
    </xf>
    <xf numFmtId="0" fontId="10" fillId="0" borderId="0" xfId="1" applyFont="1" applyBorder="1" applyAlignment="1">
      <alignment horizontal="center" vertical="center" textRotation="90" wrapText="1"/>
    </xf>
    <xf numFmtId="0" fontId="14" fillId="0" borderId="0" xfId="1" applyFont="1" applyBorder="1" applyAlignment="1">
      <alignment horizontal="center" vertical="center" textRotation="90" wrapText="1"/>
    </xf>
    <xf numFmtId="0" fontId="5" fillId="0" borderId="5" xfId="1" applyBorder="1" applyAlignment="1">
      <alignment horizontal="center"/>
    </xf>
    <xf numFmtId="0" fontId="5" fillId="0" borderId="5" xfId="1" applyBorder="1" applyAlignment="1">
      <alignment horizontal="center"/>
    </xf>
    <xf numFmtId="0" fontId="11" fillId="9" borderId="14" xfId="1" applyNumberFormat="1" applyFont="1" applyFill="1" applyBorder="1" applyAlignment="1">
      <alignment horizontal="center" vertical="center" wrapText="1"/>
    </xf>
    <xf numFmtId="0" fontId="11" fillId="9" borderId="16" xfId="1" applyNumberFormat="1" applyFont="1" applyFill="1" applyBorder="1" applyAlignment="1">
      <alignment horizontal="center" vertical="center" wrapText="1"/>
    </xf>
    <xf numFmtId="0" fontId="11" fillId="10" borderId="16" xfId="1" applyNumberFormat="1" applyFont="1" applyFill="1" applyBorder="1" applyAlignment="1">
      <alignment horizontal="center" vertical="center"/>
    </xf>
    <xf numFmtId="0" fontId="11" fillId="9" borderId="17" xfId="1" applyNumberFormat="1" applyFont="1" applyFill="1" applyBorder="1" applyAlignment="1">
      <alignment horizontal="center" vertical="center" wrapText="1"/>
    </xf>
    <xf numFmtId="0" fontId="0" fillId="0" borderId="18" xfId="0" applyBorder="1" applyAlignment="1">
      <alignment horizontal="left"/>
    </xf>
    <xf numFmtId="0" fontId="0" fillId="2" borderId="19" xfId="0" applyFill="1" applyBorder="1" applyAlignment="1">
      <alignment horizontal="left" vertical="center"/>
    </xf>
    <xf numFmtId="0" fontId="1" fillId="0" borderId="0" xfId="0" applyFont="1" applyFill="1" applyBorder="1" applyAlignment="1">
      <alignment horizontal="left" vertical="center"/>
    </xf>
    <xf numFmtId="0" fontId="0" fillId="7" borderId="1" xfId="0" applyFill="1" applyBorder="1" applyAlignment="1">
      <alignment horizontal="left" vertical="center"/>
    </xf>
    <xf numFmtId="1" fontId="12" fillId="0" borderId="15" xfId="1" applyNumberFormat="1" applyFont="1" applyFill="1" applyBorder="1" applyAlignment="1">
      <alignment horizontal="center" vertical="center" wrapText="1"/>
    </xf>
    <xf numFmtId="0" fontId="13" fillId="0" borderId="0" xfId="1" applyFont="1" applyBorder="1" applyAlignment="1">
      <alignment horizontal="center" vertical="center" wrapText="1"/>
    </xf>
    <xf numFmtId="0" fontId="0" fillId="7" borderId="1" xfId="0" applyFill="1" applyBorder="1" applyProtection="1">
      <protection locked="0"/>
    </xf>
    <xf numFmtId="0" fontId="0" fillId="2" borderId="1" xfId="0" applyFill="1" applyBorder="1" applyProtection="1">
      <protection locked="0"/>
    </xf>
    <xf numFmtId="0" fontId="9" fillId="0" borderId="2" xfId="1" applyFont="1" applyBorder="1" applyProtection="1">
      <protection locked="0"/>
    </xf>
    <xf numFmtId="0" fontId="11" fillId="9" borderId="24" xfId="1"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8" fillId="6" borderId="0" xfId="0" applyFont="1" applyFill="1"/>
    <xf numFmtId="0" fontId="0" fillId="11" borderId="0" xfId="0" applyFill="1"/>
    <xf numFmtId="0" fontId="19"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0" fillId="2" borderId="18" xfId="0" applyFill="1" applyBorder="1" applyAlignment="1" applyProtection="1">
      <alignment horizontal="left" vertical="center"/>
      <protection locked="0"/>
    </xf>
    <xf numFmtId="0" fontId="0" fillId="2" borderId="25" xfId="0" applyFill="1" applyBorder="1" applyAlignment="1">
      <alignment horizontal="left" vertical="center"/>
    </xf>
    <xf numFmtId="0" fontId="0" fillId="0" borderId="26" xfId="0" applyFill="1" applyBorder="1" applyProtection="1">
      <protection locked="0"/>
    </xf>
    <xf numFmtId="0" fontId="0" fillId="0" borderId="0" xfId="0" applyFill="1" applyBorder="1" applyProtection="1">
      <protection locked="0"/>
    </xf>
    <xf numFmtId="0" fontId="1" fillId="3" borderId="0" xfId="0" applyFont="1" applyFill="1" applyAlignment="1">
      <alignment horizontal="center" vertical="center"/>
    </xf>
    <xf numFmtId="0" fontId="1" fillId="3" borderId="1" xfId="0" applyFont="1" applyFill="1" applyBorder="1"/>
    <xf numFmtId="0" fontId="18" fillId="0" borderId="0" xfId="0" applyFont="1" applyFill="1"/>
    <xf numFmtId="0" fontId="0" fillId="2" borderId="1" xfId="0" applyFill="1" applyBorder="1" applyAlignment="1">
      <alignment horizontal="left"/>
    </xf>
    <xf numFmtId="0" fontId="18" fillId="0" borderId="0" xfId="0" applyFont="1" applyFill="1" applyBorder="1" applyProtection="1"/>
    <xf numFmtId="0" fontId="0" fillId="2" borderId="1" xfId="0" applyFill="1" applyBorder="1" applyProtection="1">
      <protection locked="0"/>
    </xf>
    <xf numFmtId="0" fontId="4" fillId="0" borderId="1" xfId="0" applyFont="1" applyBorder="1" applyAlignment="1">
      <alignment horizontal="center" vertical="center" textRotation="180"/>
    </xf>
    <xf numFmtId="0" fontId="2" fillId="5" borderId="1" xfId="0" applyFont="1" applyFill="1" applyBorder="1" applyAlignment="1">
      <alignment horizontal="center" vertical="center"/>
    </xf>
    <xf numFmtId="0" fontId="0" fillId="4" borderId="0" xfId="0" applyFill="1"/>
    <xf numFmtId="164" fontId="5" fillId="0" borderId="3" xfId="1" applyNumberFormat="1" applyFont="1" applyBorder="1" applyAlignment="1">
      <alignment horizontal="center" vertical="center"/>
    </xf>
    <xf numFmtId="0" fontId="5" fillId="0" borderId="3" xfId="1" applyBorder="1" applyAlignment="1"/>
    <xf numFmtId="0" fontId="16" fillId="0" borderId="11" xfId="1" applyFont="1" applyBorder="1" applyAlignment="1">
      <alignment horizontal="center" vertical="center" textRotation="90" wrapText="1"/>
    </xf>
    <xf numFmtId="0" fontId="16" fillId="0" borderId="12" xfId="1" applyFont="1" applyBorder="1" applyAlignment="1">
      <alignment horizontal="center" vertical="center" textRotation="90" wrapText="1"/>
    </xf>
    <xf numFmtId="0" fontId="16" fillId="0" borderId="13" xfId="1" applyFont="1" applyBorder="1" applyAlignment="1">
      <alignment horizontal="center" vertical="center" textRotation="90" wrapText="1"/>
    </xf>
    <xf numFmtId="0" fontId="17" fillId="0" borderId="11" xfId="1" applyFont="1" applyBorder="1" applyAlignment="1">
      <alignment horizontal="center" vertical="center" textRotation="90" wrapText="1"/>
    </xf>
    <xf numFmtId="0" fontId="17" fillId="0" borderId="12" xfId="1" applyFont="1" applyBorder="1" applyAlignment="1">
      <alignment horizontal="center" vertical="center" textRotation="90" wrapText="1"/>
    </xf>
    <xf numFmtId="0" fontId="17" fillId="0" borderId="13" xfId="1" applyFont="1" applyBorder="1" applyAlignment="1">
      <alignment horizontal="center" vertical="center" textRotation="90" wrapText="1"/>
    </xf>
    <xf numFmtId="164" fontId="9" fillId="0" borderId="4" xfId="1" applyNumberFormat="1" applyFont="1" applyBorder="1" applyAlignment="1">
      <alignment horizontal="center" vertical="center"/>
    </xf>
    <xf numFmtId="164" fontId="9" fillId="0" borderId="6" xfId="1" applyNumberFormat="1" applyFont="1" applyBorder="1" applyAlignment="1">
      <alignment horizontal="center" vertical="center"/>
    </xf>
    <xf numFmtId="164" fontId="9" fillId="0" borderId="9" xfId="1" applyNumberFormat="1" applyFont="1" applyBorder="1" applyAlignment="1">
      <alignment horizontal="center" vertical="center"/>
    </xf>
    <xf numFmtId="0" fontId="8" fillId="9" borderId="3" xfId="1" applyFont="1" applyFill="1" applyBorder="1" applyAlignment="1">
      <alignment horizontal="center" vertical="center" textRotation="90" wrapText="1"/>
    </xf>
    <xf numFmtId="0" fontId="5" fillId="0" borderId="5" xfId="1" applyBorder="1" applyAlignment="1">
      <alignment horizontal="center"/>
    </xf>
    <xf numFmtId="0" fontId="8" fillId="10" borderId="3" xfId="1" applyFont="1" applyFill="1" applyBorder="1" applyAlignment="1">
      <alignment horizontal="center" vertical="center" textRotation="90" wrapText="1"/>
    </xf>
    <xf numFmtId="164" fontId="9" fillId="0" borderId="10" xfId="1" applyNumberFormat="1" applyFont="1" applyBorder="1" applyAlignment="1">
      <alignment horizontal="center" vertical="center"/>
    </xf>
    <xf numFmtId="164" fontId="9" fillId="0" borderId="5" xfId="1" applyNumberFormat="1" applyFont="1" applyBorder="1" applyAlignment="1">
      <alignment horizontal="center" vertical="center"/>
    </xf>
    <xf numFmtId="164" fontId="9" fillId="0" borderId="8" xfId="1" applyNumberFormat="1" applyFont="1" applyBorder="1" applyAlignment="1">
      <alignment horizontal="center" vertical="center"/>
    </xf>
    <xf numFmtId="164" fontId="9" fillId="0" borderId="7" xfId="1" applyNumberFormat="1" applyFont="1" applyBorder="1" applyAlignment="1">
      <alignment horizontal="center" vertical="center"/>
    </xf>
    <xf numFmtId="0" fontId="5" fillId="0" borderId="5" xfId="1" applyBorder="1" applyAlignment="1"/>
    <xf numFmtId="164" fontId="9" fillId="0" borderId="23" xfId="1" applyNumberFormat="1" applyFont="1" applyBorder="1" applyAlignment="1">
      <alignment horizontal="center" vertical="center"/>
    </xf>
    <xf numFmtId="164" fontId="9" fillId="0" borderId="20" xfId="1" applyNumberFormat="1" applyFont="1" applyBorder="1" applyAlignment="1">
      <alignment horizontal="center" vertical="center"/>
    </xf>
    <xf numFmtId="164" fontId="9" fillId="0" borderId="21" xfId="1" applyNumberFormat="1" applyFont="1" applyBorder="1" applyAlignment="1">
      <alignment horizontal="center" vertical="center"/>
    </xf>
    <xf numFmtId="164" fontId="9" fillId="0" borderId="22" xfId="1" applyNumberFormat="1" applyFont="1" applyBorder="1" applyAlignment="1">
      <alignment horizontal="center" vertical="center"/>
    </xf>
    <xf numFmtId="0" fontId="16" fillId="0" borderId="20" xfId="1" applyFont="1" applyBorder="1" applyAlignment="1">
      <alignment horizontal="center" vertical="center" textRotation="90" wrapText="1"/>
    </xf>
    <xf numFmtId="0" fontId="16" fillId="0" borderId="21" xfId="1" applyFont="1" applyBorder="1" applyAlignment="1">
      <alignment horizontal="center" vertical="center" textRotation="90" wrapText="1"/>
    </xf>
    <xf numFmtId="0" fontId="16" fillId="0" borderId="22" xfId="1" applyFont="1" applyBorder="1" applyAlignment="1">
      <alignment horizontal="center" vertical="center" textRotation="90" wrapText="1"/>
    </xf>
  </cellXfs>
  <cellStyles count="3">
    <cellStyle name="Normal" xfId="0" builtinId="0"/>
    <cellStyle name="Normal 2" xfId="1"/>
    <cellStyle name="Titre 1" xfId="2"/>
  </cellStyles>
  <dxfs count="12">
    <dxf>
      <fill>
        <patternFill>
          <bgColor indexed="52"/>
        </patternFill>
      </fill>
    </dxf>
    <dxf>
      <fill>
        <patternFill>
          <bgColor indexed="10"/>
        </patternFill>
      </fill>
    </dxf>
    <dxf>
      <fill>
        <patternFill>
          <bgColor indexed="11"/>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2"/>
          <bgColor indexed="47"/>
        </patternFill>
      </fill>
    </dxf>
    <dxf>
      <fill>
        <patternFill>
          <bgColor indexed="52"/>
        </patternFill>
      </fill>
    </dxf>
    <dxf>
      <fill>
        <patternFill>
          <bgColor indexed="10"/>
        </patternFill>
      </fill>
    </dxf>
    <dxf>
      <fill>
        <patternFill>
          <bgColor indexed="11"/>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2"/>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97134938079928"/>
          <c:y val="0.15297450424929179"/>
          <c:w val="0.39805888143912194"/>
          <c:h val="0.69688385269121988"/>
        </c:manualLayout>
      </c:layout>
      <c:radarChart>
        <c:radarStyle val="filled"/>
        <c:varyColors val="0"/>
        <c:ser>
          <c:idx val="0"/>
          <c:order val="0"/>
          <c:spPr>
            <a:solidFill>
              <a:srgbClr val="9999FF"/>
            </a:solidFill>
            <a:ln w="12700">
              <a:solidFill>
                <a:srgbClr val="000000"/>
              </a:solidFill>
              <a:prstDash val="solid"/>
            </a:ln>
          </c:spPr>
          <c:dLbls>
            <c:dLbl>
              <c:idx val="0"/>
              <c:layout>
                <c:manualLayout>
                  <c:x val="5.3940909260534573E-4"/>
                  <c:y val="-0.188679074738805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3A-4767-8BED-6CEDECC22391}"/>
                </c:ext>
              </c:extLst>
            </c:dLbl>
            <c:dLbl>
              <c:idx val="1"/>
              <c:layout>
                <c:manualLayout>
                  <c:x val="0.35662635233930606"/>
                  <c:y val="-4.08119915751524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3A-4767-8BED-6CEDECC22391}"/>
                </c:ext>
              </c:extLst>
            </c:dLbl>
            <c:dLbl>
              <c:idx val="2"/>
              <c:layout>
                <c:manualLayout>
                  <c:x val="6.5959893746586314E-3"/>
                  <c:y val="0.263173508828932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3A-4767-8BED-6CEDECC22391}"/>
                </c:ext>
              </c:extLst>
            </c:dLbl>
            <c:dLbl>
              <c:idx val="3"/>
              <c:layout>
                <c:manualLayout>
                  <c:x val="-0.3541857806335173"/>
                  <c:y val="-9.16151331542676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3A-4767-8BED-6CEDECC22391}"/>
                </c:ext>
              </c:extLst>
            </c:dLbl>
            <c:dLbl>
              <c:idx val="4"/>
              <c:layout>
                <c:manualLayout>
                  <c:x val="-0.21097774089734436"/>
                  <c:y val="-2.066516472976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3A-4767-8BED-6CEDECC22391}"/>
                </c:ext>
              </c:extLst>
            </c:dLbl>
            <c:spPr>
              <a:noFill/>
              <a:ln w="25400">
                <a:noFill/>
              </a:ln>
            </c:spPr>
            <c:txPr>
              <a:bodyPr/>
              <a:lstStyle/>
              <a:p>
                <a:pPr algn="r">
                  <a:defRPr sz="1000" b="1" i="0" u="none" strike="noStrike" baseline="0">
                    <a:solidFill>
                      <a:srgbClr val="FF0000"/>
                    </a:solidFill>
                    <a:latin typeface="Verdana"/>
                    <a:ea typeface="Verdana"/>
                    <a:cs typeface="Verdana"/>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'FRA Synthèse élève'!$K$4:$N$4</c:f>
              <c:strCache>
                <c:ptCount val="4"/>
                <c:pt idx="0">
                  <c:v>Lecture et compréhension de l'écrit</c:v>
                </c:pt>
                <c:pt idx="1">
                  <c:v>Ecriture</c:v>
                </c:pt>
                <c:pt idx="2">
                  <c:v>Etude de la langue</c:v>
                </c:pt>
                <c:pt idx="3">
                  <c:v>Langage oral</c:v>
                </c:pt>
              </c:strCache>
            </c:strRef>
          </c:cat>
          <c:val>
            <c:numRef>
              <c:f>'FRA Synthèse élève'!$K$5:$N$5</c:f>
              <c:numCache>
                <c:formatCode>0%</c:formatCode>
                <c:ptCount val="4"/>
                <c:pt idx="0">
                  <c:v>0</c:v>
                </c:pt>
                <c:pt idx="1">
                  <c:v>0</c:v>
                </c:pt>
                <c:pt idx="2">
                  <c:v>0</c:v>
                </c:pt>
                <c:pt idx="3">
                  <c:v>0</c:v>
                </c:pt>
              </c:numCache>
            </c:numRef>
          </c:val>
          <c:extLst>
            <c:ext xmlns:c16="http://schemas.microsoft.com/office/drawing/2014/chart" uri="{C3380CC4-5D6E-409C-BE32-E72D297353CC}">
              <c16:uniqueId val="{00000005-503A-4767-8BED-6CEDECC22391}"/>
            </c:ext>
          </c:extLst>
        </c:ser>
        <c:dLbls>
          <c:showLegendKey val="0"/>
          <c:showVal val="1"/>
          <c:showCatName val="0"/>
          <c:showSerName val="0"/>
          <c:showPercent val="0"/>
          <c:showBubbleSize val="0"/>
        </c:dLbls>
        <c:axId val="65637376"/>
        <c:axId val="65639168"/>
      </c:radarChart>
      <c:catAx>
        <c:axId val="656373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Verdana"/>
                <a:ea typeface="Verdana"/>
                <a:cs typeface="Verdana"/>
              </a:defRPr>
            </a:pPr>
            <a:endParaRPr lang="fr-FR"/>
          </a:p>
        </c:txPr>
        <c:crossAx val="65639168"/>
        <c:crosses val="autoZero"/>
        <c:auto val="0"/>
        <c:lblAlgn val="ctr"/>
        <c:lblOffset val="100"/>
        <c:noMultiLvlLbl val="0"/>
      </c:catAx>
      <c:valAx>
        <c:axId val="65639168"/>
        <c:scaling>
          <c:orientation val="minMax"/>
          <c:max val="1"/>
          <c:min val="0"/>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65637376"/>
        <c:crosses val="autoZero"/>
        <c:crossBetween val="between"/>
        <c:majorUnit val="1"/>
        <c:minorUnit val="2.0000000000000011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089" footer="0.49212598450000089"/>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97134938079939"/>
          <c:y val="0.15297450424929179"/>
          <c:w val="0.39805888143912216"/>
          <c:h val="0.69688385269122011"/>
        </c:manualLayout>
      </c:layout>
      <c:radarChart>
        <c:radarStyle val="filled"/>
        <c:varyColors val="0"/>
        <c:ser>
          <c:idx val="0"/>
          <c:order val="0"/>
          <c:spPr>
            <a:solidFill>
              <a:srgbClr val="9999FF"/>
            </a:solidFill>
            <a:ln w="12700">
              <a:solidFill>
                <a:srgbClr val="000000"/>
              </a:solidFill>
              <a:prstDash val="solid"/>
            </a:ln>
          </c:spPr>
          <c:dLbls>
            <c:dLbl>
              <c:idx val="0"/>
              <c:layout>
                <c:manualLayout>
                  <c:x val="5.3940909260534573E-4"/>
                  <c:y val="-0.184579313670943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9D-4BD0-9F02-9B157E412F2B}"/>
                </c:ext>
              </c:extLst>
            </c:dLbl>
            <c:dLbl>
              <c:idx val="1"/>
              <c:layout>
                <c:manualLayout>
                  <c:x val="0.18256341971889123"/>
                  <c:y val="-3.482947067877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9D-4BD0-9F02-9B157E412F2B}"/>
                </c:ext>
              </c:extLst>
            </c:dLbl>
            <c:dLbl>
              <c:idx val="2"/>
              <c:layout>
                <c:manualLayout>
                  <c:x val="4.872729986735237E-3"/>
                  <c:y val="0.1647792432002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9D-4BD0-9F02-9B157E412F2B}"/>
                </c:ext>
              </c:extLst>
            </c:dLbl>
            <c:dLbl>
              <c:idx val="3"/>
              <c:layout>
                <c:manualLayout>
                  <c:x val="-0.32183100550604382"/>
                  <c:y val="3.13776988815892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9D-4BD0-9F02-9B157E412F2B}"/>
                </c:ext>
              </c:extLst>
            </c:dLbl>
            <c:dLbl>
              <c:idx val="4"/>
              <c:layout>
                <c:manualLayout>
                  <c:x val="-0.21097774089734447"/>
                  <c:y val="-2.066516472976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9D-4BD0-9F02-9B157E412F2B}"/>
                </c:ext>
              </c:extLst>
            </c:dLbl>
            <c:spPr>
              <a:noFill/>
              <a:ln w="25400">
                <a:noFill/>
              </a:ln>
            </c:spPr>
            <c:txPr>
              <a:bodyPr/>
              <a:lstStyle/>
              <a:p>
                <a:pPr algn="r">
                  <a:defRPr sz="1000" b="1" i="0" u="none" strike="noStrike" baseline="0">
                    <a:solidFill>
                      <a:srgbClr val="FF0000"/>
                    </a:solidFill>
                    <a:latin typeface="Verdana"/>
                    <a:ea typeface="Verdana"/>
                    <a:cs typeface="Verdana"/>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'MATH Synthèse élève'!$K$4:$M$4</c:f>
              <c:strCache>
                <c:ptCount val="3"/>
                <c:pt idx="0">
                  <c:v>Nombres et calcul</c:v>
                </c:pt>
                <c:pt idx="1">
                  <c:v>Grandeurs et mesures</c:v>
                </c:pt>
                <c:pt idx="2">
                  <c:v>Espace et géométrie</c:v>
                </c:pt>
              </c:strCache>
            </c:strRef>
          </c:cat>
          <c:val>
            <c:numRef>
              <c:f>'MATH Synthèse élève'!$K$5:$M$5</c:f>
              <c:numCache>
                <c:formatCode>0%</c:formatCode>
                <c:ptCount val="3"/>
                <c:pt idx="0">
                  <c:v>0</c:v>
                </c:pt>
                <c:pt idx="1">
                  <c:v>0</c:v>
                </c:pt>
                <c:pt idx="2">
                  <c:v>0</c:v>
                </c:pt>
              </c:numCache>
            </c:numRef>
          </c:val>
          <c:extLst>
            <c:ext xmlns:c16="http://schemas.microsoft.com/office/drawing/2014/chart" uri="{C3380CC4-5D6E-409C-BE32-E72D297353CC}">
              <c16:uniqueId val="{00000005-E49D-4BD0-9F02-9B157E412F2B}"/>
            </c:ext>
          </c:extLst>
        </c:ser>
        <c:dLbls>
          <c:showLegendKey val="0"/>
          <c:showVal val="1"/>
          <c:showCatName val="0"/>
          <c:showSerName val="0"/>
          <c:showPercent val="0"/>
          <c:showBubbleSize val="0"/>
        </c:dLbls>
        <c:axId val="79411840"/>
        <c:axId val="79425920"/>
      </c:radarChart>
      <c:catAx>
        <c:axId val="7941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Verdana"/>
                <a:ea typeface="Verdana"/>
                <a:cs typeface="Verdana"/>
              </a:defRPr>
            </a:pPr>
            <a:endParaRPr lang="fr-FR"/>
          </a:p>
        </c:txPr>
        <c:crossAx val="79425920"/>
        <c:crosses val="autoZero"/>
        <c:auto val="0"/>
        <c:lblAlgn val="ctr"/>
        <c:lblOffset val="100"/>
        <c:noMultiLvlLbl val="0"/>
      </c:catAx>
      <c:valAx>
        <c:axId val="79425920"/>
        <c:scaling>
          <c:orientation val="minMax"/>
          <c:max val="1"/>
          <c:min val="0"/>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79411840"/>
        <c:crosses val="autoZero"/>
        <c:crossBetween val="between"/>
        <c:majorUnit val="1"/>
        <c:minorUnit val="2.0000000000000011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1" footer="0.492125984500001"/>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703793</xdr:colOff>
      <xdr:row>6</xdr:row>
      <xdr:rowOff>17198</xdr:rowOff>
    </xdr:from>
    <xdr:to>
      <xdr:col>14</xdr:col>
      <xdr:colOff>650876</xdr:colOff>
      <xdr:row>36</xdr:row>
      <xdr:rowOff>66144</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6463</xdr:colOff>
      <xdr:row>6</xdr:row>
      <xdr:rowOff>21430</xdr:rowOff>
    </xdr:from>
    <xdr:to>
      <xdr:col>13</xdr:col>
      <xdr:colOff>516732</xdr:colOff>
      <xdr:row>45</xdr:row>
      <xdr:rowOff>101105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H18"/>
  <sheetViews>
    <sheetView view="pageBreakPreview" zoomScaleNormal="100" zoomScaleSheetLayoutView="100" workbookViewId="0">
      <pane ySplit="8" topLeftCell="A9" activePane="bottomLeft" state="frozen"/>
      <selection pane="bottomLeft" activeCell="C9" sqref="C9"/>
    </sheetView>
  </sheetViews>
  <sheetFormatPr baseColWidth="10" defaultRowHeight="15" x14ac:dyDescent="0.25"/>
  <cols>
    <col min="1" max="1" width="2.28515625" customWidth="1"/>
    <col min="2" max="2" width="11.42578125" style="1"/>
    <col min="4" max="4" width="16.5703125" customWidth="1"/>
    <col min="8" max="8" width="1.5703125" customWidth="1"/>
  </cols>
  <sheetData>
    <row r="2" spans="2:8" x14ac:dyDescent="0.25">
      <c r="B2" s="51" t="s">
        <v>0</v>
      </c>
      <c r="C2" s="51"/>
      <c r="D2" s="51"/>
      <c r="E2" s="51"/>
    </row>
    <row r="4" spans="2:8" x14ac:dyDescent="0.25">
      <c r="B4" s="49" t="s">
        <v>1</v>
      </c>
      <c r="C4" s="49"/>
      <c r="D4" s="53"/>
      <c r="E4" s="53"/>
      <c r="F4" s="53"/>
      <c r="G4" s="53"/>
      <c r="H4" s="47"/>
    </row>
    <row r="6" spans="2:8" x14ac:dyDescent="0.25">
      <c r="B6" s="50"/>
      <c r="C6" s="50"/>
      <c r="D6" s="52"/>
      <c r="E6" s="52"/>
    </row>
    <row r="8" spans="2:8" ht="45.75" customHeight="1" x14ac:dyDescent="0.25">
      <c r="C8" s="48" t="s">
        <v>2</v>
      </c>
      <c r="D8" s="48"/>
    </row>
    <row r="9" spans="2:8" x14ac:dyDescent="0.25">
      <c r="B9" s="29">
        <v>1</v>
      </c>
      <c r="C9" s="44" t="s">
        <v>43</v>
      </c>
      <c r="D9" s="30"/>
    </row>
    <row r="10" spans="2:8" x14ac:dyDescent="0.25">
      <c r="B10" s="29">
        <v>2</v>
      </c>
      <c r="C10" s="44" t="s">
        <v>47</v>
      </c>
      <c r="D10" s="30"/>
    </row>
    <row r="11" spans="2:8" x14ac:dyDescent="0.25">
      <c r="B11" s="29">
        <v>3</v>
      </c>
      <c r="C11" s="44" t="s">
        <v>3</v>
      </c>
      <c r="D11" s="45"/>
    </row>
    <row r="12" spans="2:8" x14ac:dyDescent="0.25">
      <c r="B12" s="29">
        <v>4</v>
      </c>
      <c r="C12" s="44" t="s">
        <v>4</v>
      </c>
      <c r="D12" s="45"/>
    </row>
    <row r="13" spans="2:8" x14ac:dyDescent="0.25">
      <c r="B13" s="29">
        <v>5</v>
      </c>
      <c r="C13" s="44" t="s">
        <v>5</v>
      </c>
      <c r="D13" s="45"/>
    </row>
    <row r="14" spans="2:8" x14ac:dyDescent="0.25">
      <c r="B14" s="29">
        <v>6</v>
      </c>
      <c r="C14" s="44" t="s">
        <v>6</v>
      </c>
      <c r="D14" s="45"/>
    </row>
    <row r="15" spans="2:8" x14ac:dyDescent="0.25">
      <c r="B15" s="29">
        <v>7</v>
      </c>
      <c r="C15" s="44" t="s">
        <v>7</v>
      </c>
      <c r="D15" s="45"/>
    </row>
    <row r="16" spans="2:8" x14ac:dyDescent="0.25">
      <c r="B16" s="29">
        <v>8</v>
      </c>
      <c r="C16" s="44" t="s">
        <v>8</v>
      </c>
      <c r="D16" s="45"/>
    </row>
    <row r="17" spans="2:4" x14ac:dyDescent="0.25">
      <c r="B17" s="29">
        <v>9</v>
      </c>
      <c r="C17" s="44" t="s">
        <v>9</v>
      </c>
      <c r="D17" s="45"/>
    </row>
    <row r="18" spans="2:4" x14ac:dyDescent="0.25">
      <c r="B18" s="29">
        <v>10</v>
      </c>
      <c r="C18" s="44" t="s">
        <v>10</v>
      </c>
      <c r="D18" s="45"/>
    </row>
  </sheetData>
  <sheetProtection password="C880" sheet="1" objects="1" scenarios="1" selectLockedCells="1"/>
  <mergeCells count="6">
    <mergeCell ref="C8:D8"/>
    <mergeCell ref="B4:C4"/>
    <mergeCell ref="B6:C6"/>
    <mergeCell ref="B2:E2"/>
    <mergeCell ref="D6:E6"/>
    <mergeCell ref="D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ER27"/>
  <sheetViews>
    <sheetView tabSelected="1" view="pageBreakPreview" zoomScale="80" zoomScaleNormal="100" zoomScaleSheetLayoutView="80" workbookViewId="0">
      <pane xSplit="3" ySplit="7" topLeftCell="CJ8" activePane="bottomRight" state="frozen"/>
      <selection pane="topRight" activeCell="D1" sqref="D1"/>
      <selection pane="bottomLeft" activeCell="A8" sqref="A8"/>
      <selection pane="bottomRight" activeCell="D17" sqref="D17"/>
    </sheetView>
  </sheetViews>
  <sheetFormatPr baseColWidth="10" defaultRowHeight="15" x14ac:dyDescent="0.25"/>
  <cols>
    <col min="1" max="1" width="3" customWidth="1"/>
    <col min="2" max="2" width="4.28515625" style="1" customWidth="1"/>
    <col min="3" max="3" width="30.7109375" customWidth="1"/>
    <col min="4" max="145" width="4.7109375" customWidth="1"/>
    <col min="146" max="146" width="2.5703125" customWidth="1"/>
  </cols>
  <sheetData>
    <row r="2" spans="1:148" ht="15" customHeight="1" x14ac:dyDescent="0.25">
      <c r="A2" s="55" t="s">
        <v>11</v>
      </c>
      <c r="B2" s="55"/>
      <c r="C2" s="55"/>
      <c r="D2" s="56" t="s">
        <v>14</v>
      </c>
      <c r="E2" s="56"/>
      <c r="F2" s="56"/>
      <c r="G2" s="56"/>
      <c r="H2" s="56"/>
      <c r="I2" s="56"/>
      <c r="J2" s="56"/>
      <c r="K2" s="56"/>
      <c r="L2" s="56"/>
      <c r="M2" s="56"/>
      <c r="N2" s="56"/>
      <c r="O2" s="56"/>
      <c r="P2" s="56"/>
      <c r="Q2" s="56"/>
      <c r="R2" s="56"/>
      <c r="S2" s="56"/>
      <c r="T2" s="56"/>
      <c r="U2" s="56"/>
      <c r="V2" s="56"/>
      <c r="X2" s="40"/>
      <c r="Y2" t="s">
        <v>44</v>
      </c>
    </row>
    <row r="3" spans="1:148" ht="15" customHeight="1" x14ac:dyDescent="0.25">
      <c r="A3" s="55"/>
      <c r="B3" s="55"/>
      <c r="C3" s="55"/>
      <c r="D3" s="56" t="s">
        <v>15</v>
      </c>
      <c r="E3" s="56"/>
      <c r="F3" s="56"/>
      <c r="G3" s="56"/>
      <c r="H3" s="56"/>
      <c r="I3" s="56"/>
      <c r="J3" s="56"/>
      <c r="K3" s="56"/>
      <c r="L3" s="56"/>
      <c r="M3" s="56"/>
      <c r="N3" s="56"/>
      <c r="O3" s="56"/>
      <c r="P3" s="56"/>
      <c r="Q3" s="56"/>
      <c r="R3" s="56"/>
      <c r="S3" s="56"/>
      <c r="T3" s="56"/>
      <c r="U3" s="56"/>
      <c r="V3" s="56"/>
    </row>
    <row r="4" spans="1:148" ht="15" customHeight="1" x14ac:dyDescent="0.25">
      <c r="A4" s="55"/>
      <c r="B4" s="55"/>
      <c r="C4" s="55"/>
      <c r="D4" s="56" t="s">
        <v>16</v>
      </c>
      <c r="E4" s="56"/>
      <c r="F4" s="56"/>
      <c r="G4" s="56"/>
      <c r="H4" s="56"/>
      <c r="I4" s="56"/>
      <c r="J4" s="56"/>
      <c r="K4" s="56"/>
      <c r="L4" s="56"/>
      <c r="M4" s="56"/>
      <c r="N4" s="56"/>
      <c r="O4" s="56"/>
      <c r="P4" s="56"/>
      <c r="Q4" s="56"/>
      <c r="R4" s="56"/>
      <c r="S4" s="56"/>
      <c r="T4" s="56"/>
      <c r="U4" s="56"/>
      <c r="V4" s="56"/>
      <c r="X4" s="41"/>
      <c r="Y4" t="s">
        <v>45</v>
      </c>
    </row>
    <row r="5" spans="1:148" ht="15" customHeight="1" x14ac:dyDescent="0.25">
      <c r="A5" s="55"/>
      <c r="B5" s="55"/>
      <c r="C5" s="55"/>
      <c r="D5" s="56"/>
      <c r="E5" s="56"/>
      <c r="F5" s="56"/>
      <c r="G5" s="56"/>
      <c r="H5" s="56"/>
      <c r="I5" s="56"/>
      <c r="J5" s="56"/>
      <c r="K5" s="56"/>
      <c r="L5" s="56"/>
      <c r="M5" s="56"/>
      <c r="N5" s="56"/>
      <c r="O5" s="56"/>
      <c r="P5" s="56"/>
      <c r="Q5" s="56"/>
      <c r="R5" s="56"/>
      <c r="S5" s="56"/>
      <c r="T5" s="56"/>
      <c r="U5" s="56"/>
      <c r="V5" s="56"/>
    </row>
    <row r="6" spans="1:148" ht="24.75" customHeight="1" x14ac:dyDescent="0.25">
      <c r="EQ6" s="54" t="s">
        <v>22</v>
      </c>
      <c r="ER6" s="54" t="s">
        <v>23</v>
      </c>
    </row>
    <row r="7" spans="1:148" ht="33" customHeight="1" x14ac:dyDescent="0.25">
      <c r="D7" t="s">
        <v>12</v>
      </c>
      <c r="EQ7" s="54"/>
      <c r="ER7" s="54"/>
    </row>
    <row r="8" spans="1:148" ht="14.25" customHeight="1" x14ac:dyDescent="0.25">
      <c r="C8" t="s">
        <v>13</v>
      </c>
      <c r="D8" s="5">
        <v>1</v>
      </c>
      <c r="E8" s="5">
        <v>2</v>
      </c>
      <c r="F8" s="5">
        <v>3</v>
      </c>
      <c r="G8" s="5">
        <v>4</v>
      </c>
      <c r="H8" s="5">
        <v>5</v>
      </c>
      <c r="I8" s="5">
        <v>6</v>
      </c>
      <c r="J8" s="5">
        <v>7</v>
      </c>
      <c r="K8" s="5">
        <v>8</v>
      </c>
      <c r="L8" s="5">
        <v>9</v>
      </c>
      <c r="M8" s="5">
        <v>10</v>
      </c>
      <c r="N8" s="5">
        <v>11</v>
      </c>
      <c r="O8" s="5">
        <v>12</v>
      </c>
      <c r="P8" s="5">
        <v>13</v>
      </c>
      <c r="Q8" s="5">
        <v>14</v>
      </c>
      <c r="R8" s="5">
        <v>15</v>
      </c>
      <c r="S8" s="5">
        <v>16</v>
      </c>
      <c r="T8" s="5">
        <v>17</v>
      </c>
      <c r="U8" s="5">
        <v>18</v>
      </c>
      <c r="V8" s="5">
        <v>19</v>
      </c>
      <c r="W8" s="5">
        <v>20</v>
      </c>
      <c r="X8" s="5">
        <v>21</v>
      </c>
      <c r="Y8" s="5">
        <v>22</v>
      </c>
      <c r="Z8" s="5">
        <v>23</v>
      </c>
      <c r="AA8" s="5">
        <v>24</v>
      </c>
      <c r="AB8" s="5">
        <v>25</v>
      </c>
      <c r="AC8" s="5">
        <v>26</v>
      </c>
      <c r="AD8" s="5">
        <v>27</v>
      </c>
      <c r="AE8" s="5">
        <v>28</v>
      </c>
      <c r="AF8" s="5">
        <v>29</v>
      </c>
      <c r="AG8" s="5">
        <v>30</v>
      </c>
      <c r="AH8" s="5">
        <v>31</v>
      </c>
      <c r="AI8" s="5">
        <v>32</v>
      </c>
      <c r="AJ8" s="5">
        <v>33</v>
      </c>
      <c r="AK8" s="5">
        <v>34</v>
      </c>
      <c r="AL8" s="5">
        <v>35</v>
      </c>
      <c r="AM8" s="5">
        <v>36</v>
      </c>
      <c r="AN8" s="5">
        <v>37</v>
      </c>
      <c r="AO8" s="5">
        <v>38</v>
      </c>
      <c r="AP8" s="5">
        <v>39</v>
      </c>
      <c r="AQ8" s="5">
        <v>40</v>
      </c>
      <c r="AR8" s="5">
        <v>41</v>
      </c>
      <c r="AS8" s="5">
        <v>42</v>
      </c>
      <c r="AT8" s="5">
        <v>43</v>
      </c>
      <c r="AU8" s="5">
        <v>44</v>
      </c>
      <c r="AV8" s="5">
        <v>45</v>
      </c>
      <c r="AW8" s="5">
        <v>46</v>
      </c>
      <c r="AX8" s="5">
        <v>47</v>
      </c>
      <c r="AY8" s="5">
        <v>48</v>
      </c>
      <c r="AZ8" s="5">
        <v>49</v>
      </c>
      <c r="BA8" s="5">
        <v>50</v>
      </c>
      <c r="BB8" s="5">
        <v>51</v>
      </c>
      <c r="BC8" s="5">
        <v>52</v>
      </c>
      <c r="BD8" s="5">
        <v>53</v>
      </c>
      <c r="BE8" s="5">
        <v>54</v>
      </c>
      <c r="BF8" s="5">
        <v>55</v>
      </c>
      <c r="BG8" s="5">
        <v>56</v>
      </c>
      <c r="BH8" s="5">
        <v>57</v>
      </c>
      <c r="BI8" s="5">
        <v>58</v>
      </c>
      <c r="BJ8" s="5">
        <v>59</v>
      </c>
      <c r="BK8" s="5">
        <v>60</v>
      </c>
      <c r="BL8" s="5">
        <v>61</v>
      </c>
      <c r="BM8" s="5">
        <v>62</v>
      </c>
      <c r="BN8" s="5">
        <v>63</v>
      </c>
      <c r="BO8" s="5">
        <v>64</v>
      </c>
      <c r="BP8" s="5">
        <v>65</v>
      </c>
      <c r="BQ8" s="5">
        <v>66</v>
      </c>
      <c r="BR8" s="5">
        <v>67</v>
      </c>
      <c r="BS8" s="5">
        <v>68</v>
      </c>
      <c r="BT8" s="5">
        <v>69</v>
      </c>
      <c r="BU8" s="16">
        <v>1</v>
      </c>
      <c r="BV8" s="16">
        <v>2</v>
      </c>
      <c r="BW8" s="16">
        <v>3</v>
      </c>
      <c r="BX8" s="16">
        <v>4</v>
      </c>
      <c r="BY8" s="16">
        <v>5</v>
      </c>
      <c r="BZ8" s="16">
        <v>6</v>
      </c>
      <c r="CA8" s="16">
        <v>7</v>
      </c>
      <c r="CB8" s="16">
        <v>8</v>
      </c>
      <c r="CC8" s="16">
        <v>9</v>
      </c>
      <c r="CD8" s="16">
        <v>10</v>
      </c>
      <c r="CE8" s="16">
        <v>11</v>
      </c>
      <c r="CF8" s="16">
        <v>12</v>
      </c>
      <c r="CG8" s="16">
        <v>13</v>
      </c>
      <c r="CH8" s="16">
        <v>14</v>
      </c>
      <c r="CI8" s="16">
        <v>15</v>
      </c>
      <c r="CJ8" s="16">
        <v>16</v>
      </c>
      <c r="CK8" s="16">
        <v>17</v>
      </c>
      <c r="CL8" s="16">
        <v>18</v>
      </c>
      <c r="CM8" s="16">
        <v>19</v>
      </c>
      <c r="CN8" s="16">
        <v>20</v>
      </c>
      <c r="CO8" s="16">
        <v>21</v>
      </c>
      <c r="CP8" s="16">
        <v>22</v>
      </c>
      <c r="CQ8" s="16">
        <v>23</v>
      </c>
      <c r="CR8" s="16">
        <v>24</v>
      </c>
      <c r="CS8" s="16">
        <v>25</v>
      </c>
      <c r="CT8" s="16">
        <v>26</v>
      </c>
      <c r="CU8" s="16">
        <v>27</v>
      </c>
      <c r="CV8" s="16">
        <v>28</v>
      </c>
      <c r="CW8" s="16">
        <v>29</v>
      </c>
      <c r="CX8" s="16">
        <v>30</v>
      </c>
      <c r="CY8" s="16">
        <v>31</v>
      </c>
      <c r="CZ8" s="16">
        <v>32</v>
      </c>
      <c r="DA8" s="16">
        <v>33</v>
      </c>
      <c r="DB8" s="16">
        <v>34</v>
      </c>
      <c r="DC8" s="16">
        <v>35</v>
      </c>
      <c r="DD8" s="16">
        <v>36</v>
      </c>
      <c r="DE8" s="16">
        <v>37</v>
      </c>
      <c r="DF8" s="16">
        <v>38</v>
      </c>
      <c r="DG8" s="16">
        <v>39</v>
      </c>
      <c r="DH8" s="16">
        <v>40</v>
      </c>
      <c r="DI8" s="16">
        <v>41</v>
      </c>
      <c r="DJ8" s="16">
        <v>42</v>
      </c>
      <c r="DK8" s="16">
        <v>43</v>
      </c>
      <c r="DL8" s="16">
        <v>44</v>
      </c>
      <c r="DM8" s="16">
        <v>45</v>
      </c>
      <c r="DN8" s="16">
        <v>46</v>
      </c>
      <c r="DO8" s="16">
        <v>47</v>
      </c>
      <c r="DP8" s="16">
        <v>48</v>
      </c>
      <c r="DQ8" s="16">
        <v>49</v>
      </c>
      <c r="DR8" s="16">
        <v>50</v>
      </c>
      <c r="DS8" s="16">
        <v>51</v>
      </c>
      <c r="DT8" s="16">
        <v>52</v>
      </c>
      <c r="DU8" s="16">
        <v>53</v>
      </c>
      <c r="DV8" s="16">
        <v>54</v>
      </c>
      <c r="DW8" s="16">
        <v>55</v>
      </c>
      <c r="DX8" s="16">
        <v>56</v>
      </c>
      <c r="DY8" s="16">
        <v>57</v>
      </c>
      <c r="DZ8" s="16">
        <v>58</v>
      </c>
      <c r="EA8" s="16">
        <v>59</v>
      </c>
      <c r="EB8" s="16">
        <v>60</v>
      </c>
      <c r="EC8" s="16">
        <v>61</v>
      </c>
      <c r="ED8" s="16">
        <v>62</v>
      </c>
      <c r="EE8" s="16">
        <v>63</v>
      </c>
      <c r="EF8" s="16">
        <v>64</v>
      </c>
      <c r="EG8" s="16">
        <v>65</v>
      </c>
      <c r="EH8" s="16">
        <v>66</v>
      </c>
      <c r="EI8" s="16">
        <v>67</v>
      </c>
      <c r="EJ8" s="16">
        <v>68</v>
      </c>
      <c r="EK8" s="16">
        <v>69</v>
      </c>
      <c r="EL8" s="16">
        <v>70</v>
      </c>
      <c r="EM8" s="16">
        <v>71</v>
      </c>
      <c r="EN8" s="16">
        <v>72</v>
      </c>
      <c r="EO8" s="16">
        <v>73</v>
      </c>
      <c r="EQ8" s="54"/>
      <c r="ER8" s="54"/>
    </row>
    <row r="9" spans="1:148" x14ac:dyDescent="0.25">
      <c r="B9" s="2">
        <v>1</v>
      </c>
      <c r="C9" s="32" t="str">
        <f>'Liste élèves'!C9</f>
        <v>Elève1</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Q9" s="8" t="e">
        <f t="shared" ref="EQ9:EQ18" si="0">COUNTIF(D9:BT9,1)/COUNTIF(D9:BT9,"&lt;10")</f>
        <v>#DIV/0!</v>
      </c>
      <c r="ER9" s="8" t="e">
        <f>COUNTIF(BU9:EO9,1)/COUNTIF(BU9:EO9,"&lt;10")</f>
        <v>#DIV/0!</v>
      </c>
    </row>
    <row r="10" spans="1:148" x14ac:dyDescent="0.25">
      <c r="B10" s="2">
        <v>2</v>
      </c>
      <c r="C10" s="3" t="str">
        <f>'Liste élèves'!C10</f>
        <v>Elève2</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Q10" s="8" t="e">
        <f t="shared" si="0"/>
        <v>#DIV/0!</v>
      </c>
      <c r="ER10" s="8" t="e">
        <f t="shared" ref="ER10:ER18" si="1">COUNTIF(BU10:EO10,1)/COUNTIF(BU10:EO10,"&lt;10")</f>
        <v>#DIV/0!</v>
      </c>
    </row>
    <row r="11" spans="1:148" x14ac:dyDescent="0.25">
      <c r="B11" s="2">
        <v>3</v>
      </c>
      <c r="C11" s="32" t="str">
        <f>'Liste élèves'!C11</f>
        <v>Elève3</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Q11" s="8" t="e">
        <f t="shared" si="0"/>
        <v>#DIV/0!</v>
      </c>
      <c r="ER11" s="8" t="e">
        <f t="shared" si="1"/>
        <v>#DIV/0!</v>
      </c>
    </row>
    <row r="12" spans="1:148" x14ac:dyDescent="0.25">
      <c r="B12" s="2">
        <v>4</v>
      </c>
      <c r="C12" s="3" t="str">
        <f>'Liste élèves'!C12</f>
        <v>Elève4</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Q12" s="8" t="e">
        <f t="shared" si="0"/>
        <v>#DIV/0!</v>
      </c>
      <c r="ER12" s="8" t="e">
        <f t="shared" si="1"/>
        <v>#DIV/0!</v>
      </c>
    </row>
    <row r="13" spans="1:148" x14ac:dyDescent="0.25">
      <c r="B13" s="2">
        <v>5</v>
      </c>
      <c r="C13" s="32" t="str">
        <f>'Liste élèves'!C13</f>
        <v>Elève5</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46"/>
      <c r="EQ13" s="8" t="e">
        <f t="shared" si="0"/>
        <v>#DIV/0!</v>
      </c>
      <c r="ER13" s="8" t="e">
        <f t="shared" si="1"/>
        <v>#DIV/0!</v>
      </c>
    </row>
    <row r="14" spans="1:148" x14ac:dyDescent="0.25">
      <c r="B14" s="2">
        <v>6</v>
      </c>
      <c r="C14" s="3" t="str">
        <f>'Liste élèves'!C14</f>
        <v>Elève6</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Q14" s="8" t="e">
        <f t="shared" si="0"/>
        <v>#DIV/0!</v>
      </c>
      <c r="ER14" s="8" t="e">
        <f t="shared" si="1"/>
        <v>#DIV/0!</v>
      </c>
    </row>
    <row r="15" spans="1:148" x14ac:dyDescent="0.25">
      <c r="B15" s="2">
        <v>7</v>
      </c>
      <c r="C15" s="32" t="str">
        <f>'Liste élèves'!C15</f>
        <v>Elève7</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Q15" s="8" t="e">
        <f t="shared" si="0"/>
        <v>#DIV/0!</v>
      </c>
      <c r="ER15" s="8" t="e">
        <f t="shared" si="1"/>
        <v>#DIV/0!</v>
      </c>
    </row>
    <row r="16" spans="1:148" x14ac:dyDescent="0.25">
      <c r="B16" s="2">
        <v>8</v>
      </c>
      <c r="C16" s="3" t="str">
        <f>'Liste élèves'!C16</f>
        <v>Elève8</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Q16" s="8" t="e">
        <f t="shared" si="0"/>
        <v>#DIV/0!</v>
      </c>
      <c r="ER16" s="8" t="e">
        <f t="shared" si="1"/>
        <v>#DIV/0!</v>
      </c>
    </row>
    <row r="17" spans="2:148" x14ac:dyDescent="0.25">
      <c r="B17" s="2">
        <v>9</v>
      </c>
      <c r="C17" s="32" t="str">
        <f>'Liste élèves'!C17</f>
        <v>Elève9</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Q17" s="8" t="e">
        <f t="shared" si="0"/>
        <v>#DIV/0!</v>
      </c>
      <c r="ER17" s="8" t="e">
        <f t="shared" si="1"/>
        <v>#DIV/0!</v>
      </c>
    </row>
    <row r="18" spans="2:148" x14ac:dyDescent="0.25">
      <c r="B18" s="2">
        <v>10</v>
      </c>
      <c r="C18" s="3" t="str">
        <f>'Liste élèves'!C18</f>
        <v>Elève10</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Q18" s="8" t="e">
        <f t="shared" si="0"/>
        <v>#DIV/0!</v>
      </c>
      <c r="ER18" s="8" t="e">
        <f t="shared" si="1"/>
        <v>#DIV/0!</v>
      </c>
    </row>
    <row r="19" spans="2:148" x14ac:dyDescent="0.25">
      <c r="D19" s="5">
        <v>1</v>
      </c>
      <c r="E19" s="5">
        <v>2</v>
      </c>
      <c r="F19" s="5">
        <v>3</v>
      </c>
      <c r="G19" s="5">
        <v>4</v>
      </c>
      <c r="H19" s="5">
        <v>5</v>
      </c>
      <c r="I19" s="5">
        <v>6</v>
      </c>
      <c r="J19" s="5">
        <v>7</v>
      </c>
      <c r="K19" s="5">
        <v>8</v>
      </c>
      <c r="L19" s="5">
        <v>9</v>
      </c>
      <c r="M19" s="5">
        <v>10</v>
      </c>
      <c r="N19" s="5">
        <v>11</v>
      </c>
      <c r="O19" s="5">
        <v>12</v>
      </c>
      <c r="P19" s="5">
        <v>13</v>
      </c>
      <c r="Q19" s="5">
        <v>14</v>
      </c>
      <c r="R19" s="5">
        <v>15</v>
      </c>
      <c r="S19" s="5">
        <v>16</v>
      </c>
      <c r="T19" s="5">
        <v>17</v>
      </c>
      <c r="U19" s="5">
        <v>18</v>
      </c>
      <c r="V19" s="5">
        <v>19</v>
      </c>
      <c r="W19" s="5">
        <v>20</v>
      </c>
      <c r="X19" s="5">
        <v>21</v>
      </c>
      <c r="Y19" s="5">
        <v>22</v>
      </c>
      <c r="Z19" s="5">
        <v>23</v>
      </c>
      <c r="AA19" s="5">
        <v>24</v>
      </c>
      <c r="AB19" s="5">
        <v>25</v>
      </c>
      <c r="AC19" s="5">
        <v>26</v>
      </c>
      <c r="AD19" s="5">
        <v>27</v>
      </c>
      <c r="AE19" s="5">
        <v>28</v>
      </c>
      <c r="AF19" s="5">
        <v>29</v>
      </c>
      <c r="AG19" s="5">
        <v>30</v>
      </c>
      <c r="AH19" s="5">
        <v>31</v>
      </c>
      <c r="AI19" s="5">
        <v>32</v>
      </c>
      <c r="AJ19" s="5">
        <v>33</v>
      </c>
      <c r="AK19" s="5">
        <v>34</v>
      </c>
      <c r="AL19" s="5">
        <v>35</v>
      </c>
      <c r="AM19" s="5">
        <v>36</v>
      </c>
      <c r="AN19" s="5">
        <v>37</v>
      </c>
      <c r="AO19" s="5">
        <v>38</v>
      </c>
      <c r="AP19" s="5">
        <v>39</v>
      </c>
      <c r="AQ19" s="5">
        <v>40</v>
      </c>
      <c r="AR19" s="5">
        <v>41</v>
      </c>
      <c r="AS19" s="5">
        <v>42</v>
      </c>
      <c r="AT19" s="5">
        <v>43</v>
      </c>
      <c r="AU19" s="5">
        <v>44</v>
      </c>
      <c r="AV19" s="5">
        <v>45</v>
      </c>
      <c r="AW19" s="5">
        <v>46</v>
      </c>
      <c r="AX19" s="5">
        <v>47</v>
      </c>
      <c r="AY19" s="5">
        <v>48</v>
      </c>
      <c r="AZ19" s="5">
        <v>49</v>
      </c>
      <c r="BA19" s="5">
        <v>50</v>
      </c>
      <c r="BB19" s="5">
        <v>51</v>
      </c>
      <c r="BC19" s="5">
        <v>52</v>
      </c>
      <c r="BD19" s="5">
        <v>53</v>
      </c>
      <c r="BE19" s="5">
        <v>54</v>
      </c>
      <c r="BF19" s="5">
        <v>55</v>
      </c>
      <c r="BG19" s="5">
        <v>56</v>
      </c>
      <c r="BH19" s="5">
        <v>57</v>
      </c>
      <c r="BI19" s="5">
        <v>58</v>
      </c>
      <c r="BJ19" s="5">
        <v>59</v>
      </c>
      <c r="BK19" s="5">
        <v>60</v>
      </c>
      <c r="BL19" s="5">
        <v>61</v>
      </c>
      <c r="BM19" s="5">
        <v>62</v>
      </c>
      <c r="BN19" s="5">
        <v>63</v>
      </c>
      <c r="BO19" s="5">
        <v>64</v>
      </c>
      <c r="BP19" s="5">
        <v>65</v>
      </c>
      <c r="BQ19" s="5">
        <v>66</v>
      </c>
      <c r="BR19" s="5">
        <v>67</v>
      </c>
      <c r="BS19" s="5">
        <v>68</v>
      </c>
      <c r="BT19" s="5">
        <v>69</v>
      </c>
      <c r="BU19" s="16">
        <v>1</v>
      </c>
      <c r="BV19" s="16">
        <v>2</v>
      </c>
      <c r="BW19" s="16">
        <v>3</v>
      </c>
      <c r="BX19" s="16">
        <v>4</v>
      </c>
      <c r="BY19" s="16">
        <v>5</v>
      </c>
      <c r="BZ19" s="16">
        <v>6</v>
      </c>
      <c r="CA19" s="16">
        <v>7</v>
      </c>
      <c r="CB19" s="16">
        <v>8</v>
      </c>
      <c r="CC19" s="16">
        <v>9</v>
      </c>
      <c r="CD19" s="16">
        <v>10</v>
      </c>
      <c r="CE19" s="16">
        <v>11</v>
      </c>
      <c r="CF19" s="16">
        <v>12</v>
      </c>
      <c r="CG19" s="16">
        <v>13</v>
      </c>
      <c r="CH19" s="16">
        <v>14</v>
      </c>
      <c r="CI19" s="16">
        <v>15</v>
      </c>
      <c r="CJ19" s="16">
        <v>16</v>
      </c>
      <c r="CK19" s="16">
        <v>17</v>
      </c>
      <c r="CL19" s="16">
        <v>18</v>
      </c>
      <c r="CM19" s="16">
        <v>19</v>
      </c>
      <c r="CN19" s="16">
        <v>20</v>
      </c>
      <c r="CO19" s="16">
        <v>21</v>
      </c>
      <c r="CP19" s="16">
        <v>22</v>
      </c>
      <c r="CQ19" s="16">
        <v>23</v>
      </c>
      <c r="CR19" s="16">
        <v>24</v>
      </c>
      <c r="CS19" s="16">
        <v>25</v>
      </c>
      <c r="CT19" s="16">
        <v>26</v>
      </c>
      <c r="CU19" s="16">
        <v>27</v>
      </c>
      <c r="CV19" s="16">
        <v>28</v>
      </c>
      <c r="CW19" s="16">
        <v>29</v>
      </c>
      <c r="CX19" s="16">
        <v>30</v>
      </c>
      <c r="CY19" s="16">
        <v>31</v>
      </c>
      <c r="CZ19" s="16">
        <v>32</v>
      </c>
      <c r="DA19" s="16">
        <v>33</v>
      </c>
      <c r="DB19" s="16">
        <v>34</v>
      </c>
      <c r="DC19" s="16">
        <v>35</v>
      </c>
      <c r="DD19" s="16">
        <v>36</v>
      </c>
      <c r="DE19" s="16">
        <v>37</v>
      </c>
      <c r="DF19" s="16">
        <v>38</v>
      </c>
      <c r="DG19" s="16">
        <v>39</v>
      </c>
      <c r="DH19" s="16">
        <v>40</v>
      </c>
      <c r="DI19" s="16">
        <v>41</v>
      </c>
      <c r="DJ19" s="16">
        <v>42</v>
      </c>
      <c r="DK19" s="16">
        <v>43</v>
      </c>
      <c r="DL19" s="16">
        <v>44</v>
      </c>
      <c r="DM19" s="16">
        <v>45</v>
      </c>
      <c r="DN19" s="16">
        <v>46</v>
      </c>
      <c r="DO19" s="16">
        <v>47</v>
      </c>
      <c r="DP19" s="16">
        <v>48</v>
      </c>
      <c r="DQ19" s="16">
        <v>49</v>
      </c>
      <c r="DR19" s="16">
        <v>50</v>
      </c>
      <c r="DS19" s="16">
        <v>51</v>
      </c>
      <c r="DT19" s="16">
        <v>52</v>
      </c>
      <c r="DU19" s="16">
        <v>53</v>
      </c>
      <c r="DV19" s="16">
        <v>54</v>
      </c>
      <c r="DW19" s="16">
        <v>55</v>
      </c>
      <c r="DX19" s="16">
        <v>56</v>
      </c>
      <c r="DY19" s="16">
        <v>57</v>
      </c>
      <c r="DZ19" s="16">
        <v>58</v>
      </c>
      <c r="EA19" s="16">
        <v>59</v>
      </c>
      <c r="EB19" s="16">
        <v>60</v>
      </c>
      <c r="EC19" s="16">
        <v>61</v>
      </c>
      <c r="ED19" s="16">
        <v>62</v>
      </c>
      <c r="EE19" s="16">
        <v>63</v>
      </c>
      <c r="EF19" s="16">
        <v>64</v>
      </c>
      <c r="EG19" s="16">
        <v>65</v>
      </c>
      <c r="EH19" s="16">
        <v>66</v>
      </c>
      <c r="EI19" s="16">
        <v>67</v>
      </c>
      <c r="EJ19" s="16">
        <v>68</v>
      </c>
      <c r="EK19" s="16">
        <v>69</v>
      </c>
      <c r="EL19" s="16">
        <v>70</v>
      </c>
      <c r="EM19" s="16">
        <v>71</v>
      </c>
      <c r="EN19" s="16">
        <v>72</v>
      </c>
      <c r="EO19" s="16">
        <v>73</v>
      </c>
    </row>
    <row r="20" spans="2:148" x14ac:dyDescent="0.25">
      <c r="C20" t="s">
        <v>17</v>
      </c>
      <c r="D20" s="4">
        <f t="shared" ref="D20:AI20" si="2">COUNTIF(D9:D18,1)</f>
        <v>0</v>
      </c>
      <c r="E20" s="4">
        <f t="shared" si="2"/>
        <v>0</v>
      </c>
      <c r="F20" s="4">
        <f t="shared" si="2"/>
        <v>0</v>
      </c>
      <c r="G20" s="4">
        <f t="shared" si="2"/>
        <v>0</v>
      </c>
      <c r="H20" s="4">
        <f t="shared" si="2"/>
        <v>0</v>
      </c>
      <c r="I20" s="4">
        <f t="shared" si="2"/>
        <v>0</v>
      </c>
      <c r="J20" s="4">
        <f t="shared" si="2"/>
        <v>0</v>
      </c>
      <c r="K20" s="4">
        <f t="shared" si="2"/>
        <v>0</v>
      </c>
      <c r="L20" s="4">
        <f t="shared" si="2"/>
        <v>0</v>
      </c>
      <c r="M20" s="4">
        <f t="shared" si="2"/>
        <v>0</v>
      </c>
      <c r="N20" s="4">
        <f t="shared" si="2"/>
        <v>0</v>
      </c>
      <c r="O20" s="4">
        <f t="shared" si="2"/>
        <v>0</v>
      </c>
      <c r="P20" s="4">
        <f t="shared" si="2"/>
        <v>0</v>
      </c>
      <c r="Q20" s="4">
        <f t="shared" si="2"/>
        <v>0</v>
      </c>
      <c r="R20" s="4">
        <f t="shared" si="2"/>
        <v>0</v>
      </c>
      <c r="S20" s="4">
        <f t="shared" si="2"/>
        <v>0</v>
      </c>
      <c r="T20" s="4">
        <f t="shared" si="2"/>
        <v>0</v>
      </c>
      <c r="U20" s="4">
        <f t="shared" si="2"/>
        <v>0</v>
      </c>
      <c r="V20" s="4">
        <f t="shared" si="2"/>
        <v>0</v>
      </c>
      <c r="W20" s="4">
        <f t="shared" si="2"/>
        <v>0</v>
      </c>
      <c r="X20" s="4">
        <f t="shared" si="2"/>
        <v>0</v>
      </c>
      <c r="Y20" s="4">
        <f t="shared" si="2"/>
        <v>0</v>
      </c>
      <c r="Z20" s="4">
        <f t="shared" si="2"/>
        <v>0</v>
      </c>
      <c r="AA20" s="4">
        <f t="shared" si="2"/>
        <v>0</v>
      </c>
      <c r="AB20" s="4">
        <f t="shared" si="2"/>
        <v>0</v>
      </c>
      <c r="AC20" s="4">
        <f t="shared" si="2"/>
        <v>0</v>
      </c>
      <c r="AD20" s="4">
        <f t="shared" si="2"/>
        <v>0</v>
      </c>
      <c r="AE20" s="4">
        <f t="shared" si="2"/>
        <v>0</v>
      </c>
      <c r="AF20" s="4">
        <f t="shared" si="2"/>
        <v>0</v>
      </c>
      <c r="AG20" s="4">
        <f t="shared" si="2"/>
        <v>0</v>
      </c>
      <c r="AH20" s="4">
        <f t="shared" si="2"/>
        <v>0</v>
      </c>
      <c r="AI20" s="4">
        <f t="shared" si="2"/>
        <v>0</v>
      </c>
      <c r="AJ20" s="4">
        <f t="shared" ref="AJ20:BO20" si="3">COUNTIF(AJ9:AJ18,1)</f>
        <v>0</v>
      </c>
      <c r="AK20" s="4">
        <f t="shared" si="3"/>
        <v>0</v>
      </c>
      <c r="AL20" s="4">
        <f t="shared" si="3"/>
        <v>0</v>
      </c>
      <c r="AM20" s="4">
        <f t="shared" si="3"/>
        <v>0</v>
      </c>
      <c r="AN20" s="4">
        <f t="shared" si="3"/>
        <v>0</v>
      </c>
      <c r="AO20" s="4">
        <f t="shared" si="3"/>
        <v>0</v>
      </c>
      <c r="AP20" s="4">
        <f t="shared" si="3"/>
        <v>0</v>
      </c>
      <c r="AQ20" s="4">
        <f t="shared" si="3"/>
        <v>0</v>
      </c>
      <c r="AR20" s="4">
        <f t="shared" si="3"/>
        <v>0</v>
      </c>
      <c r="AS20" s="4">
        <f t="shared" si="3"/>
        <v>0</v>
      </c>
      <c r="AT20" s="4">
        <f t="shared" si="3"/>
        <v>0</v>
      </c>
      <c r="AU20" s="4">
        <f t="shared" si="3"/>
        <v>0</v>
      </c>
      <c r="AV20" s="4">
        <f t="shared" si="3"/>
        <v>0</v>
      </c>
      <c r="AW20" s="4">
        <f t="shared" si="3"/>
        <v>0</v>
      </c>
      <c r="AX20" s="4">
        <f t="shared" si="3"/>
        <v>0</v>
      </c>
      <c r="AY20" s="4">
        <f t="shared" si="3"/>
        <v>0</v>
      </c>
      <c r="AZ20" s="4">
        <f t="shared" si="3"/>
        <v>0</v>
      </c>
      <c r="BA20" s="4">
        <f t="shared" si="3"/>
        <v>0</v>
      </c>
      <c r="BB20" s="4">
        <f t="shared" si="3"/>
        <v>0</v>
      </c>
      <c r="BC20" s="4">
        <f t="shared" si="3"/>
        <v>0</v>
      </c>
      <c r="BD20" s="4">
        <f t="shared" si="3"/>
        <v>0</v>
      </c>
      <c r="BE20" s="4">
        <f t="shared" si="3"/>
        <v>0</v>
      </c>
      <c r="BF20" s="4">
        <f t="shared" si="3"/>
        <v>0</v>
      </c>
      <c r="BG20" s="4">
        <f t="shared" si="3"/>
        <v>0</v>
      </c>
      <c r="BH20" s="4">
        <f t="shared" si="3"/>
        <v>0</v>
      </c>
      <c r="BI20" s="4">
        <f t="shared" si="3"/>
        <v>0</v>
      </c>
      <c r="BJ20" s="4">
        <f t="shared" si="3"/>
        <v>0</v>
      </c>
      <c r="BK20" s="4">
        <f t="shared" si="3"/>
        <v>0</v>
      </c>
      <c r="BL20" s="4">
        <f t="shared" si="3"/>
        <v>0</v>
      </c>
      <c r="BM20" s="4">
        <f t="shared" si="3"/>
        <v>0</v>
      </c>
      <c r="BN20" s="4">
        <f t="shared" si="3"/>
        <v>0</v>
      </c>
      <c r="BO20" s="4">
        <f t="shared" si="3"/>
        <v>0</v>
      </c>
      <c r="BP20" s="4">
        <f t="shared" ref="BP20:CU20" si="4">COUNTIF(BP9:BP18,1)</f>
        <v>0</v>
      </c>
      <c r="BQ20" s="4">
        <f t="shared" si="4"/>
        <v>0</v>
      </c>
      <c r="BR20" s="4">
        <f t="shared" si="4"/>
        <v>0</v>
      </c>
      <c r="BS20" s="4">
        <f t="shared" si="4"/>
        <v>0</v>
      </c>
      <c r="BT20" s="4">
        <f t="shared" si="4"/>
        <v>0</v>
      </c>
      <c r="BU20" s="4">
        <f t="shared" si="4"/>
        <v>0</v>
      </c>
      <c r="BV20" s="4">
        <f t="shared" si="4"/>
        <v>0</v>
      </c>
      <c r="BW20" s="4">
        <f t="shared" si="4"/>
        <v>0</v>
      </c>
      <c r="BX20" s="4">
        <f t="shared" si="4"/>
        <v>0</v>
      </c>
      <c r="BY20" s="4">
        <f t="shared" si="4"/>
        <v>0</v>
      </c>
      <c r="BZ20" s="4">
        <f t="shared" si="4"/>
        <v>0</v>
      </c>
      <c r="CA20" s="4">
        <f t="shared" si="4"/>
        <v>0</v>
      </c>
      <c r="CB20" s="4">
        <f t="shared" si="4"/>
        <v>0</v>
      </c>
      <c r="CC20" s="4">
        <f t="shared" si="4"/>
        <v>0</v>
      </c>
      <c r="CD20" s="4">
        <f t="shared" si="4"/>
        <v>0</v>
      </c>
      <c r="CE20" s="4">
        <f t="shared" si="4"/>
        <v>0</v>
      </c>
      <c r="CF20" s="4">
        <f t="shared" si="4"/>
        <v>0</v>
      </c>
      <c r="CG20" s="4">
        <f t="shared" si="4"/>
        <v>0</v>
      </c>
      <c r="CH20" s="4">
        <f t="shared" si="4"/>
        <v>0</v>
      </c>
      <c r="CI20" s="4">
        <f t="shared" si="4"/>
        <v>0</v>
      </c>
      <c r="CJ20" s="4">
        <f t="shared" si="4"/>
        <v>0</v>
      </c>
      <c r="CK20" s="4">
        <f t="shared" si="4"/>
        <v>0</v>
      </c>
      <c r="CL20" s="4">
        <f t="shared" si="4"/>
        <v>0</v>
      </c>
      <c r="CM20" s="4">
        <f t="shared" si="4"/>
        <v>0</v>
      </c>
      <c r="CN20" s="4">
        <f t="shared" si="4"/>
        <v>0</v>
      </c>
      <c r="CO20" s="4">
        <f t="shared" si="4"/>
        <v>0</v>
      </c>
      <c r="CP20" s="4">
        <f t="shared" si="4"/>
        <v>0</v>
      </c>
      <c r="CQ20" s="4">
        <f t="shared" si="4"/>
        <v>0</v>
      </c>
      <c r="CR20" s="4">
        <f t="shared" si="4"/>
        <v>0</v>
      </c>
      <c r="CS20" s="4">
        <f t="shared" si="4"/>
        <v>0</v>
      </c>
      <c r="CT20" s="4">
        <f t="shared" si="4"/>
        <v>0</v>
      </c>
      <c r="CU20" s="4">
        <f t="shared" si="4"/>
        <v>0</v>
      </c>
      <c r="CV20" s="4">
        <f t="shared" ref="CV20:EA20" si="5">COUNTIF(CV9:CV18,1)</f>
        <v>0</v>
      </c>
      <c r="CW20" s="4">
        <f t="shared" si="5"/>
        <v>0</v>
      </c>
      <c r="CX20" s="4">
        <f t="shared" si="5"/>
        <v>0</v>
      </c>
      <c r="CY20" s="4">
        <f t="shared" si="5"/>
        <v>0</v>
      </c>
      <c r="CZ20" s="4">
        <f t="shared" si="5"/>
        <v>0</v>
      </c>
      <c r="DA20" s="4">
        <f t="shared" si="5"/>
        <v>0</v>
      </c>
      <c r="DB20" s="4">
        <f t="shared" si="5"/>
        <v>0</v>
      </c>
      <c r="DC20" s="4">
        <f t="shared" si="5"/>
        <v>0</v>
      </c>
      <c r="DD20" s="4">
        <f t="shared" si="5"/>
        <v>0</v>
      </c>
      <c r="DE20" s="4">
        <f t="shared" si="5"/>
        <v>0</v>
      </c>
      <c r="DF20" s="4">
        <f t="shared" si="5"/>
        <v>0</v>
      </c>
      <c r="DG20" s="4">
        <f t="shared" si="5"/>
        <v>0</v>
      </c>
      <c r="DH20" s="4">
        <f t="shared" si="5"/>
        <v>0</v>
      </c>
      <c r="DI20" s="4">
        <f t="shared" si="5"/>
        <v>0</v>
      </c>
      <c r="DJ20" s="4">
        <f t="shared" si="5"/>
        <v>0</v>
      </c>
      <c r="DK20" s="4">
        <f t="shared" si="5"/>
        <v>0</v>
      </c>
      <c r="DL20" s="4">
        <f t="shared" si="5"/>
        <v>0</v>
      </c>
      <c r="DM20" s="4">
        <f t="shared" si="5"/>
        <v>0</v>
      </c>
      <c r="DN20" s="4">
        <f t="shared" si="5"/>
        <v>0</v>
      </c>
      <c r="DO20" s="4">
        <f t="shared" si="5"/>
        <v>0</v>
      </c>
      <c r="DP20" s="4">
        <f t="shared" si="5"/>
        <v>0</v>
      </c>
      <c r="DQ20" s="4">
        <f t="shared" si="5"/>
        <v>0</v>
      </c>
      <c r="DR20" s="4">
        <f t="shared" si="5"/>
        <v>0</v>
      </c>
      <c r="DS20" s="4">
        <f t="shared" si="5"/>
        <v>0</v>
      </c>
      <c r="DT20" s="4">
        <f t="shared" si="5"/>
        <v>0</v>
      </c>
      <c r="DU20" s="4">
        <f t="shared" si="5"/>
        <v>0</v>
      </c>
      <c r="DV20" s="4">
        <f t="shared" si="5"/>
        <v>0</v>
      </c>
      <c r="DW20" s="4">
        <f t="shared" si="5"/>
        <v>0</v>
      </c>
      <c r="DX20" s="4">
        <f t="shared" si="5"/>
        <v>0</v>
      </c>
      <c r="DY20" s="4">
        <f t="shared" si="5"/>
        <v>0</v>
      </c>
      <c r="DZ20" s="4">
        <f t="shared" si="5"/>
        <v>0</v>
      </c>
      <c r="EA20" s="4">
        <f t="shared" si="5"/>
        <v>0</v>
      </c>
      <c r="EB20" s="4">
        <f t="shared" ref="EB20:EO20" si="6">COUNTIF(EB9:EB18,1)</f>
        <v>0</v>
      </c>
      <c r="EC20" s="4">
        <f t="shared" si="6"/>
        <v>0</v>
      </c>
      <c r="ED20" s="4">
        <f t="shared" si="6"/>
        <v>0</v>
      </c>
      <c r="EE20" s="4">
        <f t="shared" si="6"/>
        <v>0</v>
      </c>
      <c r="EF20" s="4">
        <f t="shared" si="6"/>
        <v>0</v>
      </c>
      <c r="EG20" s="4">
        <f t="shared" si="6"/>
        <v>0</v>
      </c>
      <c r="EH20" s="4">
        <f t="shared" si="6"/>
        <v>0</v>
      </c>
      <c r="EI20" s="4">
        <f t="shared" si="6"/>
        <v>0</v>
      </c>
      <c r="EJ20" s="4">
        <f t="shared" si="6"/>
        <v>0</v>
      </c>
      <c r="EK20" s="4">
        <f t="shared" si="6"/>
        <v>0</v>
      </c>
      <c r="EL20" s="4">
        <f t="shared" si="6"/>
        <v>0</v>
      </c>
      <c r="EM20" s="4">
        <f t="shared" si="6"/>
        <v>0</v>
      </c>
      <c r="EN20" s="4">
        <f t="shared" si="6"/>
        <v>0</v>
      </c>
      <c r="EO20" s="4">
        <f t="shared" si="6"/>
        <v>0</v>
      </c>
    </row>
    <row r="21" spans="2:148" x14ac:dyDescent="0.25">
      <c r="C21" t="s">
        <v>18</v>
      </c>
      <c r="D21" s="4">
        <f t="shared" ref="D21:AI21" si="7">COUNTIF(D9:D18,9)</f>
        <v>0</v>
      </c>
      <c r="E21" s="4">
        <f t="shared" si="7"/>
        <v>0</v>
      </c>
      <c r="F21" s="4">
        <f t="shared" si="7"/>
        <v>0</v>
      </c>
      <c r="G21" s="4">
        <f t="shared" si="7"/>
        <v>0</v>
      </c>
      <c r="H21" s="4">
        <f t="shared" si="7"/>
        <v>0</v>
      </c>
      <c r="I21" s="4">
        <f t="shared" si="7"/>
        <v>0</v>
      </c>
      <c r="J21" s="4">
        <f t="shared" si="7"/>
        <v>0</v>
      </c>
      <c r="K21" s="4">
        <f t="shared" si="7"/>
        <v>0</v>
      </c>
      <c r="L21" s="4">
        <f t="shared" si="7"/>
        <v>0</v>
      </c>
      <c r="M21" s="4">
        <f t="shared" si="7"/>
        <v>0</v>
      </c>
      <c r="N21" s="4">
        <f t="shared" si="7"/>
        <v>0</v>
      </c>
      <c r="O21" s="4">
        <f t="shared" si="7"/>
        <v>0</v>
      </c>
      <c r="P21" s="4">
        <f t="shared" si="7"/>
        <v>0</v>
      </c>
      <c r="Q21" s="4">
        <f t="shared" si="7"/>
        <v>0</v>
      </c>
      <c r="R21" s="4">
        <f t="shared" si="7"/>
        <v>0</v>
      </c>
      <c r="S21" s="4">
        <f t="shared" si="7"/>
        <v>0</v>
      </c>
      <c r="T21" s="4">
        <f t="shared" si="7"/>
        <v>0</v>
      </c>
      <c r="U21" s="4">
        <f t="shared" si="7"/>
        <v>0</v>
      </c>
      <c r="V21" s="4">
        <f t="shared" si="7"/>
        <v>0</v>
      </c>
      <c r="W21" s="4">
        <f t="shared" si="7"/>
        <v>0</v>
      </c>
      <c r="X21" s="4">
        <f t="shared" si="7"/>
        <v>0</v>
      </c>
      <c r="Y21" s="4">
        <f t="shared" si="7"/>
        <v>0</v>
      </c>
      <c r="Z21" s="4">
        <f t="shared" si="7"/>
        <v>0</v>
      </c>
      <c r="AA21" s="4">
        <f t="shared" si="7"/>
        <v>0</v>
      </c>
      <c r="AB21" s="4">
        <f t="shared" si="7"/>
        <v>0</v>
      </c>
      <c r="AC21" s="4">
        <f t="shared" si="7"/>
        <v>0</v>
      </c>
      <c r="AD21" s="4">
        <f t="shared" si="7"/>
        <v>0</v>
      </c>
      <c r="AE21" s="4">
        <f t="shared" si="7"/>
        <v>0</v>
      </c>
      <c r="AF21" s="4">
        <f t="shared" si="7"/>
        <v>0</v>
      </c>
      <c r="AG21" s="4">
        <f t="shared" si="7"/>
        <v>0</v>
      </c>
      <c r="AH21" s="4">
        <f t="shared" si="7"/>
        <v>0</v>
      </c>
      <c r="AI21" s="4">
        <f t="shared" si="7"/>
        <v>0</v>
      </c>
      <c r="AJ21" s="4">
        <f t="shared" ref="AJ21:BO21" si="8">COUNTIF(AJ9:AJ18,9)</f>
        <v>0</v>
      </c>
      <c r="AK21" s="4">
        <f t="shared" si="8"/>
        <v>0</v>
      </c>
      <c r="AL21" s="4">
        <f t="shared" si="8"/>
        <v>0</v>
      </c>
      <c r="AM21" s="4">
        <f t="shared" si="8"/>
        <v>0</v>
      </c>
      <c r="AN21" s="4">
        <f t="shared" si="8"/>
        <v>0</v>
      </c>
      <c r="AO21" s="4">
        <f t="shared" si="8"/>
        <v>0</v>
      </c>
      <c r="AP21" s="4">
        <f t="shared" si="8"/>
        <v>0</v>
      </c>
      <c r="AQ21" s="4">
        <f t="shared" si="8"/>
        <v>0</v>
      </c>
      <c r="AR21" s="4">
        <f t="shared" si="8"/>
        <v>0</v>
      </c>
      <c r="AS21" s="4">
        <f t="shared" si="8"/>
        <v>0</v>
      </c>
      <c r="AT21" s="4">
        <f t="shared" si="8"/>
        <v>0</v>
      </c>
      <c r="AU21" s="4">
        <f t="shared" si="8"/>
        <v>0</v>
      </c>
      <c r="AV21" s="4">
        <f t="shared" si="8"/>
        <v>0</v>
      </c>
      <c r="AW21" s="4">
        <f t="shared" si="8"/>
        <v>0</v>
      </c>
      <c r="AX21" s="4">
        <f t="shared" si="8"/>
        <v>0</v>
      </c>
      <c r="AY21" s="4">
        <f t="shared" si="8"/>
        <v>0</v>
      </c>
      <c r="AZ21" s="4">
        <f t="shared" si="8"/>
        <v>0</v>
      </c>
      <c r="BA21" s="4">
        <f t="shared" si="8"/>
        <v>0</v>
      </c>
      <c r="BB21" s="4">
        <f t="shared" si="8"/>
        <v>0</v>
      </c>
      <c r="BC21" s="4">
        <f t="shared" si="8"/>
        <v>0</v>
      </c>
      <c r="BD21" s="4">
        <f t="shared" si="8"/>
        <v>0</v>
      </c>
      <c r="BE21" s="4">
        <f t="shared" si="8"/>
        <v>0</v>
      </c>
      <c r="BF21" s="4">
        <f t="shared" si="8"/>
        <v>0</v>
      </c>
      <c r="BG21" s="4">
        <f t="shared" si="8"/>
        <v>0</v>
      </c>
      <c r="BH21" s="4">
        <f t="shared" si="8"/>
        <v>0</v>
      </c>
      <c r="BI21" s="4">
        <f t="shared" si="8"/>
        <v>0</v>
      </c>
      <c r="BJ21" s="4">
        <f t="shared" si="8"/>
        <v>0</v>
      </c>
      <c r="BK21" s="4">
        <f t="shared" si="8"/>
        <v>0</v>
      </c>
      <c r="BL21" s="4">
        <f t="shared" si="8"/>
        <v>0</v>
      </c>
      <c r="BM21" s="4">
        <f t="shared" si="8"/>
        <v>0</v>
      </c>
      <c r="BN21" s="4">
        <f t="shared" si="8"/>
        <v>0</v>
      </c>
      <c r="BO21" s="4">
        <f t="shared" si="8"/>
        <v>0</v>
      </c>
      <c r="BP21" s="4">
        <f t="shared" ref="BP21:CU21" si="9">COUNTIF(BP9:BP18,9)</f>
        <v>0</v>
      </c>
      <c r="BQ21" s="4">
        <f t="shared" si="9"/>
        <v>0</v>
      </c>
      <c r="BR21" s="4">
        <f t="shared" si="9"/>
        <v>0</v>
      </c>
      <c r="BS21" s="4">
        <f t="shared" si="9"/>
        <v>0</v>
      </c>
      <c r="BT21" s="4">
        <f t="shared" si="9"/>
        <v>0</v>
      </c>
      <c r="BU21" s="4">
        <f t="shared" si="9"/>
        <v>0</v>
      </c>
      <c r="BV21" s="4">
        <f t="shared" si="9"/>
        <v>0</v>
      </c>
      <c r="BW21" s="4">
        <f t="shared" si="9"/>
        <v>0</v>
      </c>
      <c r="BX21" s="4">
        <f t="shared" si="9"/>
        <v>0</v>
      </c>
      <c r="BY21" s="4">
        <f t="shared" si="9"/>
        <v>0</v>
      </c>
      <c r="BZ21" s="4">
        <f t="shared" si="9"/>
        <v>0</v>
      </c>
      <c r="CA21" s="4">
        <f t="shared" si="9"/>
        <v>0</v>
      </c>
      <c r="CB21" s="4">
        <f t="shared" si="9"/>
        <v>0</v>
      </c>
      <c r="CC21" s="4">
        <f t="shared" si="9"/>
        <v>0</v>
      </c>
      <c r="CD21" s="4">
        <f t="shared" si="9"/>
        <v>0</v>
      </c>
      <c r="CE21" s="4">
        <f t="shared" si="9"/>
        <v>0</v>
      </c>
      <c r="CF21" s="4">
        <f t="shared" si="9"/>
        <v>0</v>
      </c>
      <c r="CG21" s="4">
        <f t="shared" si="9"/>
        <v>0</v>
      </c>
      <c r="CH21" s="4">
        <f t="shared" si="9"/>
        <v>0</v>
      </c>
      <c r="CI21" s="4">
        <f t="shared" si="9"/>
        <v>0</v>
      </c>
      <c r="CJ21" s="4">
        <f t="shared" si="9"/>
        <v>0</v>
      </c>
      <c r="CK21" s="4">
        <f t="shared" si="9"/>
        <v>0</v>
      </c>
      <c r="CL21" s="4">
        <f t="shared" si="9"/>
        <v>0</v>
      </c>
      <c r="CM21" s="4">
        <f t="shared" si="9"/>
        <v>0</v>
      </c>
      <c r="CN21" s="4">
        <f t="shared" si="9"/>
        <v>0</v>
      </c>
      <c r="CO21" s="4">
        <f t="shared" si="9"/>
        <v>0</v>
      </c>
      <c r="CP21" s="4">
        <f t="shared" si="9"/>
        <v>0</v>
      </c>
      <c r="CQ21" s="4">
        <f t="shared" si="9"/>
        <v>0</v>
      </c>
      <c r="CR21" s="4">
        <f t="shared" si="9"/>
        <v>0</v>
      </c>
      <c r="CS21" s="4">
        <f t="shared" si="9"/>
        <v>0</v>
      </c>
      <c r="CT21" s="4">
        <f t="shared" si="9"/>
        <v>0</v>
      </c>
      <c r="CU21" s="4">
        <f t="shared" si="9"/>
        <v>0</v>
      </c>
      <c r="CV21" s="4">
        <f t="shared" ref="CV21:EA21" si="10">COUNTIF(CV9:CV18,9)</f>
        <v>0</v>
      </c>
      <c r="CW21" s="4">
        <f t="shared" si="10"/>
        <v>0</v>
      </c>
      <c r="CX21" s="4">
        <f t="shared" si="10"/>
        <v>0</v>
      </c>
      <c r="CY21" s="4">
        <f t="shared" si="10"/>
        <v>0</v>
      </c>
      <c r="CZ21" s="4">
        <f t="shared" si="10"/>
        <v>0</v>
      </c>
      <c r="DA21" s="4">
        <f t="shared" si="10"/>
        <v>0</v>
      </c>
      <c r="DB21" s="4">
        <f t="shared" si="10"/>
        <v>0</v>
      </c>
      <c r="DC21" s="4">
        <f t="shared" si="10"/>
        <v>0</v>
      </c>
      <c r="DD21" s="4">
        <f t="shared" si="10"/>
        <v>0</v>
      </c>
      <c r="DE21" s="4">
        <f t="shared" si="10"/>
        <v>0</v>
      </c>
      <c r="DF21" s="4">
        <f t="shared" si="10"/>
        <v>0</v>
      </c>
      <c r="DG21" s="4">
        <f t="shared" si="10"/>
        <v>0</v>
      </c>
      <c r="DH21" s="4">
        <f t="shared" si="10"/>
        <v>0</v>
      </c>
      <c r="DI21" s="4">
        <f t="shared" si="10"/>
        <v>0</v>
      </c>
      <c r="DJ21" s="4">
        <f t="shared" si="10"/>
        <v>0</v>
      </c>
      <c r="DK21" s="4">
        <f t="shared" si="10"/>
        <v>0</v>
      </c>
      <c r="DL21" s="4">
        <f t="shared" si="10"/>
        <v>0</v>
      </c>
      <c r="DM21" s="4">
        <f t="shared" si="10"/>
        <v>0</v>
      </c>
      <c r="DN21" s="4">
        <f t="shared" si="10"/>
        <v>0</v>
      </c>
      <c r="DO21" s="4">
        <f t="shared" si="10"/>
        <v>0</v>
      </c>
      <c r="DP21" s="4">
        <f t="shared" si="10"/>
        <v>0</v>
      </c>
      <c r="DQ21" s="4">
        <f t="shared" si="10"/>
        <v>0</v>
      </c>
      <c r="DR21" s="4">
        <f t="shared" si="10"/>
        <v>0</v>
      </c>
      <c r="DS21" s="4">
        <f t="shared" si="10"/>
        <v>0</v>
      </c>
      <c r="DT21" s="4">
        <f t="shared" si="10"/>
        <v>0</v>
      </c>
      <c r="DU21" s="4">
        <f t="shared" si="10"/>
        <v>0</v>
      </c>
      <c r="DV21" s="4">
        <f t="shared" si="10"/>
        <v>0</v>
      </c>
      <c r="DW21" s="4">
        <f t="shared" si="10"/>
        <v>0</v>
      </c>
      <c r="DX21" s="4">
        <f t="shared" si="10"/>
        <v>0</v>
      </c>
      <c r="DY21" s="4">
        <f t="shared" si="10"/>
        <v>0</v>
      </c>
      <c r="DZ21" s="4">
        <f t="shared" si="10"/>
        <v>0</v>
      </c>
      <c r="EA21" s="4">
        <f t="shared" si="10"/>
        <v>0</v>
      </c>
      <c r="EB21" s="4">
        <f t="shared" ref="EB21:EO21" si="11">COUNTIF(EB9:EB18,9)</f>
        <v>0</v>
      </c>
      <c r="EC21" s="4">
        <f t="shared" si="11"/>
        <v>0</v>
      </c>
      <c r="ED21" s="4">
        <f t="shared" si="11"/>
        <v>0</v>
      </c>
      <c r="EE21" s="4">
        <f t="shared" si="11"/>
        <v>0</v>
      </c>
      <c r="EF21" s="4">
        <f t="shared" si="11"/>
        <v>0</v>
      </c>
      <c r="EG21" s="4">
        <f t="shared" si="11"/>
        <v>0</v>
      </c>
      <c r="EH21" s="4">
        <f t="shared" si="11"/>
        <v>0</v>
      </c>
      <c r="EI21" s="4">
        <f t="shared" si="11"/>
        <v>0</v>
      </c>
      <c r="EJ21" s="4">
        <f t="shared" si="11"/>
        <v>0</v>
      </c>
      <c r="EK21" s="4">
        <f t="shared" si="11"/>
        <v>0</v>
      </c>
      <c r="EL21" s="4">
        <f t="shared" si="11"/>
        <v>0</v>
      </c>
      <c r="EM21" s="4">
        <f t="shared" si="11"/>
        <v>0</v>
      </c>
      <c r="EN21" s="4">
        <f t="shared" si="11"/>
        <v>0</v>
      </c>
      <c r="EO21" s="4">
        <f t="shared" si="11"/>
        <v>0</v>
      </c>
    </row>
    <row r="22" spans="2:148" x14ac:dyDescent="0.25">
      <c r="C22" t="s">
        <v>19</v>
      </c>
      <c r="D22" s="4">
        <f t="shared" ref="D22:AI22" si="12">COUNTIF(D9:D18,0)</f>
        <v>0</v>
      </c>
      <c r="E22" s="4">
        <f t="shared" si="12"/>
        <v>0</v>
      </c>
      <c r="F22" s="4">
        <f t="shared" si="12"/>
        <v>0</v>
      </c>
      <c r="G22" s="4">
        <f t="shared" si="12"/>
        <v>0</v>
      </c>
      <c r="H22" s="4">
        <f t="shared" si="12"/>
        <v>0</v>
      </c>
      <c r="I22" s="4">
        <f t="shared" si="12"/>
        <v>0</v>
      </c>
      <c r="J22" s="4">
        <f t="shared" si="12"/>
        <v>0</v>
      </c>
      <c r="K22" s="4">
        <f t="shared" si="12"/>
        <v>0</v>
      </c>
      <c r="L22" s="4">
        <f t="shared" si="12"/>
        <v>0</v>
      </c>
      <c r="M22" s="4">
        <f t="shared" si="12"/>
        <v>0</v>
      </c>
      <c r="N22" s="4">
        <f t="shared" si="12"/>
        <v>0</v>
      </c>
      <c r="O22" s="4">
        <f t="shared" si="12"/>
        <v>0</v>
      </c>
      <c r="P22" s="4">
        <f t="shared" si="12"/>
        <v>0</v>
      </c>
      <c r="Q22" s="4">
        <f t="shared" si="12"/>
        <v>0</v>
      </c>
      <c r="R22" s="4">
        <f t="shared" si="12"/>
        <v>0</v>
      </c>
      <c r="S22" s="4">
        <f t="shared" si="12"/>
        <v>0</v>
      </c>
      <c r="T22" s="4">
        <f t="shared" si="12"/>
        <v>0</v>
      </c>
      <c r="U22" s="4">
        <f t="shared" si="12"/>
        <v>0</v>
      </c>
      <c r="V22" s="4">
        <f t="shared" si="12"/>
        <v>0</v>
      </c>
      <c r="W22" s="4">
        <f t="shared" si="12"/>
        <v>0</v>
      </c>
      <c r="X22" s="4">
        <f t="shared" si="12"/>
        <v>0</v>
      </c>
      <c r="Y22" s="4">
        <f t="shared" si="12"/>
        <v>0</v>
      </c>
      <c r="Z22" s="4">
        <f t="shared" si="12"/>
        <v>0</v>
      </c>
      <c r="AA22" s="4">
        <f t="shared" si="12"/>
        <v>0</v>
      </c>
      <c r="AB22" s="4">
        <f t="shared" si="12"/>
        <v>0</v>
      </c>
      <c r="AC22" s="4">
        <f t="shared" si="12"/>
        <v>0</v>
      </c>
      <c r="AD22" s="4">
        <f t="shared" si="12"/>
        <v>0</v>
      </c>
      <c r="AE22" s="4">
        <f t="shared" si="12"/>
        <v>0</v>
      </c>
      <c r="AF22" s="4">
        <f t="shared" si="12"/>
        <v>0</v>
      </c>
      <c r="AG22" s="4">
        <f t="shared" si="12"/>
        <v>0</v>
      </c>
      <c r="AH22" s="4">
        <f t="shared" si="12"/>
        <v>0</v>
      </c>
      <c r="AI22" s="4">
        <f t="shared" si="12"/>
        <v>0</v>
      </c>
      <c r="AJ22" s="4">
        <f t="shared" ref="AJ22:BO22" si="13">COUNTIF(AJ9:AJ18,0)</f>
        <v>0</v>
      </c>
      <c r="AK22" s="4">
        <f t="shared" si="13"/>
        <v>0</v>
      </c>
      <c r="AL22" s="4">
        <f t="shared" si="13"/>
        <v>0</v>
      </c>
      <c r="AM22" s="4">
        <f t="shared" si="13"/>
        <v>0</v>
      </c>
      <c r="AN22" s="4">
        <f t="shared" si="13"/>
        <v>0</v>
      </c>
      <c r="AO22" s="4">
        <f t="shared" si="13"/>
        <v>0</v>
      </c>
      <c r="AP22" s="4">
        <f t="shared" si="13"/>
        <v>0</v>
      </c>
      <c r="AQ22" s="4">
        <f t="shared" si="13"/>
        <v>0</v>
      </c>
      <c r="AR22" s="4">
        <f t="shared" si="13"/>
        <v>0</v>
      </c>
      <c r="AS22" s="4">
        <f t="shared" si="13"/>
        <v>0</v>
      </c>
      <c r="AT22" s="4">
        <f t="shared" si="13"/>
        <v>0</v>
      </c>
      <c r="AU22" s="4">
        <f t="shared" si="13"/>
        <v>0</v>
      </c>
      <c r="AV22" s="4">
        <f t="shared" si="13"/>
        <v>0</v>
      </c>
      <c r="AW22" s="4">
        <f t="shared" si="13"/>
        <v>0</v>
      </c>
      <c r="AX22" s="4">
        <f t="shared" si="13"/>
        <v>0</v>
      </c>
      <c r="AY22" s="4">
        <f t="shared" si="13"/>
        <v>0</v>
      </c>
      <c r="AZ22" s="4">
        <f t="shared" si="13"/>
        <v>0</v>
      </c>
      <c r="BA22" s="4">
        <f t="shared" si="13"/>
        <v>0</v>
      </c>
      <c r="BB22" s="4">
        <f t="shared" si="13"/>
        <v>0</v>
      </c>
      <c r="BC22" s="4">
        <f t="shared" si="13"/>
        <v>0</v>
      </c>
      <c r="BD22" s="4">
        <f t="shared" si="13"/>
        <v>0</v>
      </c>
      <c r="BE22" s="4">
        <f t="shared" si="13"/>
        <v>0</v>
      </c>
      <c r="BF22" s="4">
        <f t="shared" si="13"/>
        <v>0</v>
      </c>
      <c r="BG22" s="4">
        <f t="shared" si="13"/>
        <v>0</v>
      </c>
      <c r="BH22" s="4">
        <f t="shared" si="13"/>
        <v>0</v>
      </c>
      <c r="BI22" s="4">
        <f t="shared" si="13"/>
        <v>0</v>
      </c>
      <c r="BJ22" s="4">
        <f t="shared" si="13"/>
        <v>0</v>
      </c>
      <c r="BK22" s="4">
        <f t="shared" si="13"/>
        <v>0</v>
      </c>
      <c r="BL22" s="4">
        <f t="shared" si="13"/>
        <v>0</v>
      </c>
      <c r="BM22" s="4">
        <f t="shared" si="13"/>
        <v>0</v>
      </c>
      <c r="BN22" s="4">
        <f t="shared" si="13"/>
        <v>0</v>
      </c>
      <c r="BO22" s="4">
        <f t="shared" si="13"/>
        <v>0</v>
      </c>
      <c r="BP22" s="4">
        <f t="shared" ref="BP22:CU22" si="14">COUNTIF(BP9:BP18,0)</f>
        <v>0</v>
      </c>
      <c r="BQ22" s="4">
        <f t="shared" si="14"/>
        <v>0</v>
      </c>
      <c r="BR22" s="4">
        <f t="shared" si="14"/>
        <v>0</v>
      </c>
      <c r="BS22" s="4">
        <f t="shared" si="14"/>
        <v>0</v>
      </c>
      <c r="BT22" s="4">
        <f t="shared" si="14"/>
        <v>0</v>
      </c>
      <c r="BU22" s="4">
        <f t="shared" si="14"/>
        <v>0</v>
      </c>
      <c r="BV22" s="4">
        <f t="shared" si="14"/>
        <v>0</v>
      </c>
      <c r="BW22" s="4">
        <f t="shared" si="14"/>
        <v>0</v>
      </c>
      <c r="BX22" s="4">
        <f t="shared" si="14"/>
        <v>0</v>
      </c>
      <c r="BY22" s="4">
        <f t="shared" si="14"/>
        <v>0</v>
      </c>
      <c r="BZ22" s="4">
        <f t="shared" si="14"/>
        <v>0</v>
      </c>
      <c r="CA22" s="4">
        <f t="shared" si="14"/>
        <v>0</v>
      </c>
      <c r="CB22" s="4">
        <f t="shared" si="14"/>
        <v>0</v>
      </c>
      <c r="CC22" s="4">
        <f t="shared" si="14"/>
        <v>0</v>
      </c>
      <c r="CD22" s="4">
        <f t="shared" si="14"/>
        <v>0</v>
      </c>
      <c r="CE22" s="4">
        <f t="shared" si="14"/>
        <v>0</v>
      </c>
      <c r="CF22" s="4">
        <f t="shared" si="14"/>
        <v>0</v>
      </c>
      <c r="CG22" s="4">
        <f t="shared" si="14"/>
        <v>0</v>
      </c>
      <c r="CH22" s="4">
        <f t="shared" si="14"/>
        <v>0</v>
      </c>
      <c r="CI22" s="4">
        <f t="shared" si="14"/>
        <v>0</v>
      </c>
      <c r="CJ22" s="4">
        <f t="shared" si="14"/>
        <v>0</v>
      </c>
      <c r="CK22" s="4">
        <f t="shared" si="14"/>
        <v>0</v>
      </c>
      <c r="CL22" s="4">
        <f t="shared" si="14"/>
        <v>0</v>
      </c>
      <c r="CM22" s="4">
        <f t="shared" si="14"/>
        <v>0</v>
      </c>
      <c r="CN22" s="4">
        <f t="shared" si="14"/>
        <v>0</v>
      </c>
      <c r="CO22" s="4">
        <f t="shared" si="14"/>
        <v>0</v>
      </c>
      <c r="CP22" s="4">
        <f t="shared" si="14"/>
        <v>0</v>
      </c>
      <c r="CQ22" s="4">
        <f t="shared" si="14"/>
        <v>0</v>
      </c>
      <c r="CR22" s="4">
        <f t="shared" si="14"/>
        <v>0</v>
      </c>
      <c r="CS22" s="4">
        <f t="shared" si="14"/>
        <v>0</v>
      </c>
      <c r="CT22" s="4">
        <f t="shared" si="14"/>
        <v>0</v>
      </c>
      <c r="CU22" s="4">
        <f t="shared" si="14"/>
        <v>0</v>
      </c>
      <c r="CV22" s="4">
        <f t="shared" ref="CV22:EA22" si="15">COUNTIF(CV9:CV18,0)</f>
        <v>0</v>
      </c>
      <c r="CW22" s="4">
        <f t="shared" si="15"/>
        <v>0</v>
      </c>
      <c r="CX22" s="4">
        <f t="shared" si="15"/>
        <v>0</v>
      </c>
      <c r="CY22" s="4">
        <f t="shared" si="15"/>
        <v>0</v>
      </c>
      <c r="CZ22" s="4">
        <f t="shared" si="15"/>
        <v>0</v>
      </c>
      <c r="DA22" s="4">
        <f t="shared" si="15"/>
        <v>0</v>
      </c>
      <c r="DB22" s="4">
        <f t="shared" si="15"/>
        <v>0</v>
      </c>
      <c r="DC22" s="4">
        <f t="shared" si="15"/>
        <v>0</v>
      </c>
      <c r="DD22" s="4">
        <f t="shared" si="15"/>
        <v>0</v>
      </c>
      <c r="DE22" s="4">
        <f t="shared" si="15"/>
        <v>0</v>
      </c>
      <c r="DF22" s="4">
        <f t="shared" si="15"/>
        <v>0</v>
      </c>
      <c r="DG22" s="4">
        <f t="shared" si="15"/>
        <v>0</v>
      </c>
      <c r="DH22" s="4">
        <f t="shared" si="15"/>
        <v>0</v>
      </c>
      <c r="DI22" s="4">
        <f t="shared" si="15"/>
        <v>0</v>
      </c>
      <c r="DJ22" s="4">
        <f t="shared" si="15"/>
        <v>0</v>
      </c>
      <c r="DK22" s="4">
        <f t="shared" si="15"/>
        <v>0</v>
      </c>
      <c r="DL22" s="4">
        <f t="shared" si="15"/>
        <v>0</v>
      </c>
      <c r="DM22" s="4">
        <f t="shared" si="15"/>
        <v>0</v>
      </c>
      <c r="DN22" s="4">
        <f t="shared" si="15"/>
        <v>0</v>
      </c>
      <c r="DO22" s="4">
        <f t="shared" si="15"/>
        <v>0</v>
      </c>
      <c r="DP22" s="4">
        <f t="shared" si="15"/>
        <v>0</v>
      </c>
      <c r="DQ22" s="4">
        <f t="shared" si="15"/>
        <v>0</v>
      </c>
      <c r="DR22" s="4">
        <f t="shared" si="15"/>
        <v>0</v>
      </c>
      <c r="DS22" s="4">
        <f t="shared" si="15"/>
        <v>0</v>
      </c>
      <c r="DT22" s="4">
        <f t="shared" si="15"/>
        <v>0</v>
      </c>
      <c r="DU22" s="4">
        <f t="shared" si="15"/>
        <v>0</v>
      </c>
      <c r="DV22" s="4">
        <f t="shared" si="15"/>
        <v>0</v>
      </c>
      <c r="DW22" s="4">
        <f t="shared" si="15"/>
        <v>0</v>
      </c>
      <c r="DX22" s="4">
        <f t="shared" si="15"/>
        <v>0</v>
      </c>
      <c r="DY22" s="4">
        <f t="shared" si="15"/>
        <v>0</v>
      </c>
      <c r="DZ22" s="4">
        <f t="shared" si="15"/>
        <v>0</v>
      </c>
      <c r="EA22" s="4">
        <f t="shared" si="15"/>
        <v>0</v>
      </c>
      <c r="EB22" s="4">
        <f t="shared" ref="EB22:EO22" si="16">COUNTIF(EB9:EB18,0)</f>
        <v>0</v>
      </c>
      <c r="EC22" s="4">
        <f t="shared" si="16"/>
        <v>0</v>
      </c>
      <c r="ED22" s="4">
        <f t="shared" si="16"/>
        <v>0</v>
      </c>
      <c r="EE22" s="4">
        <f t="shared" si="16"/>
        <v>0</v>
      </c>
      <c r="EF22" s="4">
        <f t="shared" si="16"/>
        <v>0</v>
      </c>
      <c r="EG22" s="4">
        <f t="shared" si="16"/>
        <v>0</v>
      </c>
      <c r="EH22" s="4">
        <f t="shared" si="16"/>
        <v>0</v>
      </c>
      <c r="EI22" s="4">
        <f t="shared" si="16"/>
        <v>0</v>
      </c>
      <c r="EJ22" s="4">
        <f t="shared" si="16"/>
        <v>0</v>
      </c>
      <c r="EK22" s="4">
        <f t="shared" si="16"/>
        <v>0</v>
      </c>
      <c r="EL22" s="4">
        <f t="shared" si="16"/>
        <v>0</v>
      </c>
      <c r="EM22" s="4">
        <f t="shared" si="16"/>
        <v>0</v>
      </c>
      <c r="EN22" s="4">
        <f t="shared" si="16"/>
        <v>0</v>
      </c>
      <c r="EO22" s="4">
        <f t="shared" si="16"/>
        <v>0</v>
      </c>
    </row>
    <row r="23" spans="2:148" x14ac:dyDescent="0.25">
      <c r="C23" t="s">
        <v>20</v>
      </c>
      <c r="D23" s="4">
        <f t="shared" ref="D23:AI23" si="17">COUNTIF(D9:D18,1)+COUNTIF(D9:D18,9)+COUNTIF(D9:D18,0)</f>
        <v>0</v>
      </c>
      <c r="E23" s="4">
        <f t="shared" si="17"/>
        <v>0</v>
      </c>
      <c r="F23" s="4">
        <f t="shared" si="17"/>
        <v>0</v>
      </c>
      <c r="G23" s="4">
        <f t="shared" si="17"/>
        <v>0</v>
      </c>
      <c r="H23" s="4">
        <f t="shared" si="17"/>
        <v>0</v>
      </c>
      <c r="I23" s="4">
        <f t="shared" si="17"/>
        <v>0</v>
      </c>
      <c r="J23" s="4">
        <f t="shared" si="17"/>
        <v>0</v>
      </c>
      <c r="K23" s="4">
        <f t="shared" si="17"/>
        <v>0</v>
      </c>
      <c r="L23" s="4">
        <f t="shared" si="17"/>
        <v>0</v>
      </c>
      <c r="M23" s="4">
        <f t="shared" si="17"/>
        <v>0</v>
      </c>
      <c r="N23" s="4">
        <f t="shared" si="17"/>
        <v>0</v>
      </c>
      <c r="O23" s="4">
        <f t="shared" si="17"/>
        <v>0</v>
      </c>
      <c r="P23" s="4">
        <f t="shared" si="17"/>
        <v>0</v>
      </c>
      <c r="Q23" s="4">
        <f t="shared" si="17"/>
        <v>0</v>
      </c>
      <c r="R23" s="4">
        <f t="shared" si="17"/>
        <v>0</v>
      </c>
      <c r="S23" s="4">
        <f t="shared" si="17"/>
        <v>0</v>
      </c>
      <c r="T23" s="4">
        <f t="shared" si="17"/>
        <v>0</v>
      </c>
      <c r="U23" s="4">
        <f t="shared" si="17"/>
        <v>0</v>
      </c>
      <c r="V23" s="4">
        <f t="shared" si="17"/>
        <v>0</v>
      </c>
      <c r="W23" s="4">
        <f t="shared" si="17"/>
        <v>0</v>
      </c>
      <c r="X23" s="4">
        <f t="shared" si="17"/>
        <v>0</v>
      </c>
      <c r="Y23" s="4">
        <f t="shared" si="17"/>
        <v>0</v>
      </c>
      <c r="Z23" s="4">
        <f t="shared" si="17"/>
        <v>0</v>
      </c>
      <c r="AA23" s="4">
        <f t="shared" si="17"/>
        <v>0</v>
      </c>
      <c r="AB23" s="4">
        <f t="shared" si="17"/>
        <v>0</v>
      </c>
      <c r="AC23" s="4">
        <f t="shared" si="17"/>
        <v>0</v>
      </c>
      <c r="AD23" s="4">
        <f t="shared" si="17"/>
        <v>0</v>
      </c>
      <c r="AE23" s="4">
        <f t="shared" si="17"/>
        <v>0</v>
      </c>
      <c r="AF23" s="4">
        <f t="shared" si="17"/>
        <v>0</v>
      </c>
      <c r="AG23" s="4">
        <f t="shared" si="17"/>
        <v>0</v>
      </c>
      <c r="AH23" s="4">
        <f t="shared" si="17"/>
        <v>0</v>
      </c>
      <c r="AI23" s="4">
        <f t="shared" si="17"/>
        <v>0</v>
      </c>
      <c r="AJ23" s="4">
        <f t="shared" ref="AJ23:BO23" si="18">COUNTIF(AJ9:AJ18,1)+COUNTIF(AJ9:AJ18,9)+COUNTIF(AJ9:AJ18,0)</f>
        <v>0</v>
      </c>
      <c r="AK23" s="4">
        <f t="shared" si="18"/>
        <v>0</v>
      </c>
      <c r="AL23" s="4">
        <f t="shared" si="18"/>
        <v>0</v>
      </c>
      <c r="AM23" s="4">
        <f t="shared" si="18"/>
        <v>0</v>
      </c>
      <c r="AN23" s="4">
        <f t="shared" si="18"/>
        <v>0</v>
      </c>
      <c r="AO23" s="4">
        <f t="shared" si="18"/>
        <v>0</v>
      </c>
      <c r="AP23" s="4">
        <f t="shared" si="18"/>
        <v>0</v>
      </c>
      <c r="AQ23" s="4">
        <f t="shared" si="18"/>
        <v>0</v>
      </c>
      <c r="AR23" s="4">
        <f t="shared" si="18"/>
        <v>0</v>
      </c>
      <c r="AS23" s="4">
        <f t="shared" si="18"/>
        <v>0</v>
      </c>
      <c r="AT23" s="4">
        <f t="shared" si="18"/>
        <v>0</v>
      </c>
      <c r="AU23" s="4">
        <f t="shared" si="18"/>
        <v>0</v>
      </c>
      <c r="AV23" s="4">
        <f t="shared" si="18"/>
        <v>0</v>
      </c>
      <c r="AW23" s="4">
        <f t="shared" si="18"/>
        <v>0</v>
      </c>
      <c r="AX23" s="4">
        <f t="shared" si="18"/>
        <v>0</v>
      </c>
      <c r="AY23" s="4">
        <f t="shared" si="18"/>
        <v>0</v>
      </c>
      <c r="AZ23" s="4">
        <f t="shared" si="18"/>
        <v>0</v>
      </c>
      <c r="BA23" s="4">
        <f t="shared" si="18"/>
        <v>0</v>
      </c>
      <c r="BB23" s="4">
        <f t="shared" si="18"/>
        <v>0</v>
      </c>
      <c r="BC23" s="4">
        <f t="shared" si="18"/>
        <v>0</v>
      </c>
      <c r="BD23" s="4">
        <f t="shared" si="18"/>
        <v>0</v>
      </c>
      <c r="BE23" s="4">
        <f t="shared" si="18"/>
        <v>0</v>
      </c>
      <c r="BF23" s="4">
        <f t="shared" si="18"/>
        <v>0</v>
      </c>
      <c r="BG23" s="4">
        <f t="shared" si="18"/>
        <v>0</v>
      </c>
      <c r="BH23" s="4">
        <f t="shared" si="18"/>
        <v>0</v>
      </c>
      <c r="BI23" s="4">
        <f t="shared" si="18"/>
        <v>0</v>
      </c>
      <c r="BJ23" s="4">
        <f t="shared" si="18"/>
        <v>0</v>
      </c>
      <c r="BK23" s="4">
        <f t="shared" si="18"/>
        <v>0</v>
      </c>
      <c r="BL23" s="4">
        <f t="shared" si="18"/>
        <v>0</v>
      </c>
      <c r="BM23" s="4">
        <f t="shared" si="18"/>
        <v>0</v>
      </c>
      <c r="BN23" s="4">
        <f t="shared" si="18"/>
        <v>0</v>
      </c>
      <c r="BO23" s="4">
        <f t="shared" si="18"/>
        <v>0</v>
      </c>
      <c r="BP23" s="4">
        <f t="shared" ref="BP23:CU23" si="19">COUNTIF(BP9:BP18,1)+COUNTIF(BP9:BP18,9)+COUNTIF(BP9:BP18,0)</f>
        <v>0</v>
      </c>
      <c r="BQ23" s="4">
        <f t="shared" si="19"/>
        <v>0</v>
      </c>
      <c r="BR23" s="4">
        <f t="shared" si="19"/>
        <v>0</v>
      </c>
      <c r="BS23" s="4">
        <f t="shared" si="19"/>
        <v>0</v>
      </c>
      <c r="BT23" s="4">
        <f t="shared" si="19"/>
        <v>0</v>
      </c>
      <c r="BU23" s="4">
        <f t="shared" si="19"/>
        <v>0</v>
      </c>
      <c r="BV23" s="4">
        <f t="shared" si="19"/>
        <v>0</v>
      </c>
      <c r="BW23" s="4">
        <f t="shared" si="19"/>
        <v>0</v>
      </c>
      <c r="BX23" s="4">
        <f t="shared" si="19"/>
        <v>0</v>
      </c>
      <c r="BY23" s="4">
        <f t="shared" si="19"/>
        <v>0</v>
      </c>
      <c r="BZ23" s="4">
        <f t="shared" si="19"/>
        <v>0</v>
      </c>
      <c r="CA23" s="4">
        <f t="shared" si="19"/>
        <v>0</v>
      </c>
      <c r="CB23" s="4">
        <f t="shared" si="19"/>
        <v>0</v>
      </c>
      <c r="CC23" s="4">
        <f t="shared" si="19"/>
        <v>0</v>
      </c>
      <c r="CD23" s="4">
        <f t="shared" si="19"/>
        <v>0</v>
      </c>
      <c r="CE23" s="4">
        <f t="shared" si="19"/>
        <v>0</v>
      </c>
      <c r="CF23" s="4">
        <f t="shared" si="19"/>
        <v>0</v>
      </c>
      <c r="CG23" s="4">
        <f t="shared" si="19"/>
        <v>0</v>
      </c>
      <c r="CH23" s="4">
        <f t="shared" si="19"/>
        <v>0</v>
      </c>
      <c r="CI23" s="4">
        <f t="shared" si="19"/>
        <v>0</v>
      </c>
      <c r="CJ23" s="4">
        <f t="shared" si="19"/>
        <v>0</v>
      </c>
      <c r="CK23" s="4">
        <f t="shared" si="19"/>
        <v>0</v>
      </c>
      <c r="CL23" s="4">
        <f t="shared" si="19"/>
        <v>0</v>
      </c>
      <c r="CM23" s="4">
        <f t="shared" si="19"/>
        <v>0</v>
      </c>
      <c r="CN23" s="4">
        <f t="shared" si="19"/>
        <v>0</v>
      </c>
      <c r="CO23" s="4">
        <f t="shared" si="19"/>
        <v>0</v>
      </c>
      <c r="CP23" s="4">
        <f t="shared" si="19"/>
        <v>0</v>
      </c>
      <c r="CQ23" s="4">
        <f t="shared" si="19"/>
        <v>0</v>
      </c>
      <c r="CR23" s="4">
        <f t="shared" si="19"/>
        <v>0</v>
      </c>
      <c r="CS23" s="4">
        <f t="shared" si="19"/>
        <v>0</v>
      </c>
      <c r="CT23" s="4">
        <f t="shared" si="19"/>
        <v>0</v>
      </c>
      <c r="CU23" s="4">
        <f t="shared" si="19"/>
        <v>0</v>
      </c>
      <c r="CV23" s="4">
        <f t="shared" ref="CV23:EA23" si="20">COUNTIF(CV9:CV18,1)+COUNTIF(CV9:CV18,9)+COUNTIF(CV9:CV18,0)</f>
        <v>0</v>
      </c>
      <c r="CW23" s="4">
        <f t="shared" si="20"/>
        <v>0</v>
      </c>
      <c r="CX23" s="4">
        <f t="shared" si="20"/>
        <v>0</v>
      </c>
      <c r="CY23" s="4">
        <f t="shared" si="20"/>
        <v>0</v>
      </c>
      <c r="CZ23" s="4">
        <f t="shared" si="20"/>
        <v>0</v>
      </c>
      <c r="DA23" s="4">
        <f t="shared" si="20"/>
        <v>0</v>
      </c>
      <c r="DB23" s="4">
        <f t="shared" si="20"/>
        <v>0</v>
      </c>
      <c r="DC23" s="4">
        <f t="shared" si="20"/>
        <v>0</v>
      </c>
      <c r="DD23" s="4">
        <f t="shared" si="20"/>
        <v>0</v>
      </c>
      <c r="DE23" s="4">
        <f t="shared" si="20"/>
        <v>0</v>
      </c>
      <c r="DF23" s="4">
        <f t="shared" si="20"/>
        <v>0</v>
      </c>
      <c r="DG23" s="4">
        <f t="shared" si="20"/>
        <v>0</v>
      </c>
      <c r="DH23" s="4">
        <f t="shared" si="20"/>
        <v>0</v>
      </c>
      <c r="DI23" s="4">
        <f t="shared" si="20"/>
        <v>0</v>
      </c>
      <c r="DJ23" s="4">
        <f t="shared" si="20"/>
        <v>0</v>
      </c>
      <c r="DK23" s="4">
        <f t="shared" si="20"/>
        <v>0</v>
      </c>
      <c r="DL23" s="4">
        <f t="shared" si="20"/>
        <v>0</v>
      </c>
      <c r="DM23" s="4">
        <f t="shared" si="20"/>
        <v>0</v>
      </c>
      <c r="DN23" s="4">
        <f t="shared" si="20"/>
        <v>0</v>
      </c>
      <c r="DO23" s="4">
        <f t="shared" si="20"/>
        <v>0</v>
      </c>
      <c r="DP23" s="4">
        <f t="shared" si="20"/>
        <v>0</v>
      </c>
      <c r="DQ23" s="4">
        <f t="shared" si="20"/>
        <v>0</v>
      </c>
      <c r="DR23" s="4">
        <f t="shared" si="20"/>
        <v>0</v>
      </c>
      <c r="DS23" s="4">
        <f t="shared" si="20"/>
        <v>0</v>
      </c>
      <c r="DT23" s="4">
        <f t="shared" si="20"/>
        <v>0</v>
      </c>
      <c r="DU23" s="4">
        <f t="shared" si="20"/>
        <v>0</v>
      </c>
      <c r="DV23" s="4">
        <f t="shared" si="20"/>
        <v>0</v>
      </c>
      <c r="DW23" s="4">
        <f t="shared" si="20"/>
        <v>0</v>
      </c>
      <c r="DX23" s="4">
        <f t="shared" si="20"/>
        <v>0</v>
      </c>
      <c r="DY23" s="4">
        <f t="shared" si="20"/>
        <v>0</v>
      </c>
      <c r="DZ23" s="4">
        <f t="shared" si="20"/>
        <v>0</v>
      </c>
      <c r="EA23" s="4">
        <f t="shared" si="20"/>
        <v>0</v>
      </c>
      <c r="EB23" s="4">
        <f t="shared" ref="EB23:EO23" si="21">COUNTIF(EB9:EB18,1)+COUNTIF(EB9:EB18,9)+COUNTIF(EB9:EB18,0)</f>
        <v>0</v>
      </c>
      <c r="EC23" s="4">
        <f t="shared" si="21"/>
        <v>0</v>
      </c>
      <c r="ED23" s="4">
        <f t="shared" si="21"/>
        <v>0</v>
      </c>
      <c r="EE23" s="4">
        <f t="shared" si="21"/>
        <v>0</v>
      </c>
      <c r="EF23" s="4">
        <f t="shared" si="21"/>
        <v>0</v>
      </c>
      <c r="EG23" s="4">
        <f t="shared" si="21"/>
        <v>0</v>
      </c>
      <c r="EH23" s="4">
        <f t="shared" si="21"/>
        <v>0</v>
      </c>
      <c r="EI23" s="4">
        <f t="shared" si="21"/>
        <v>0</v>
      </c>
      <c r="EJ23" s="4">
        <f t="shared" si="21"/>
        <v>0</v>
      </c>
      <c r="EK23" s="4">
        <f t="shared" si="21"/>
        <v>0</v>
      </c>
      <c r="EL23" s="4">
        <f t="shared" si="21"/>
        <v>0</v>
      </c>
      <c r="EM23" s="4">
        <f t="shared" si="21"/>
        <v>0</v>
      </c>
      <c r="EN23" s="4">
        <f t="shared" si="21"/>
        <v>0</v>
      </c>
      <c r="EO23" s="4">
        <f t="shared" si="21"/>
        <v>0</v>
      </c>
    </row>
    <row r="25" spans="2:148" ht="63" customHeight="1" x14ac:dyDescent="0.25">
      <c r="C25" s="6" t="s">
        <v>21</v>
      </c>
      <c r="D25" s="7" t="e">
        <f>D20/D23</f>
        <v>#DIV/0!</v>
      </c>
      <c r="E25" s="7" t="e">
        <f t="shared" ref="E25:BU25" si="22">E20/E23</f>
        <v>#DIV/0!</v>
      </c>
      <c r="F25" s="7" t="e">
        <f t="shared" si="22"/>
        <v>#DIV/0!</v>
      </c>
      <c r="G25" s="7" t="e">
        <f t="shared" si="22"/>
        <v>#DIV/0!</v>
      </c>
      <c r="H25" s="7" t="e">
        <f t="shared" si="22"/>
        <v>#DIV/0!</v>
      </c>
      <c r="I25" s="7" t="e">
        <f t="shared" si="22"/>
        <v>#DIV/0!</v>
      </c>
      <c r="J25" s="7" t="e">
        <f t="shared" si="22"/>
        <v>#DIV/0!</v>
      </c>
      <c r="K25" s="7" t="e">
        <f t="shared" si="22"/>
        <v>#DIV/0!</v>
      </c>
      <c r="L25" s="7" t="e">
        <f t="shared" si="22"/>
        <v>#DIV/0!</v>
      </c>
      <c r="M25" s="7" t="e">
        <f t="shared" si="22"/>
        <v>#DIV/0!</v>
      </c>
      <c r="N25" s="7" t="e">
        <f t="shared" si="22"/>
        <v>#DIV/0!</v>
      </c>
      <c r="O25" s="7" t="e">
        <f t="shared" si="22"/>
        <v>#DIV/0!</v>
      </c>
      <c r="P25" s="7" t="e">
        <f t="shared" si="22"/>
        <v>#DIV/0!</v>
      </c>
      <c r="Q25" s="7" t="e">
        <f t="shared" si="22"/>
        <v>#DIV/0!</v>
      </c>
      <c r="R25" s="7" t="e">
        <f t="shared" si="22"/>
        <v>#DIV/0!</v>
      </c>
      <c r="S25" s="7" t="e">
        <f t="shared" si="22"/>
        <v>#DIV/0!</v>
      </c>
      <c r="T25" s="7" t="e">
        <f t="shared" si="22"/>
        <v>#DIV/0!</v>
      </c>
      <c r="U25" s="7" t="e">
        <f t="shared" si="22"/>
        <v>#DIV/0!</v>
      </c>
      <c r="V25" s="7" t="e">
        <f t="shared" si="22"/>
        <v>#DIV/0!</v>
      </c>
      <c r="W25" s="7" t="e">
        <f t="shared" si="22"/>
        <v>#DIV/0!</v>
      </c>
      <c r="X25" s="7" t="e">
        <f t="shared" si="22"/>
        <v>#DIV/0!</v>
      </c>
      <c r="Y25" s="7" t="e">
        <f t="shared" si="22"/>
        <v>#DIV/0!</v>
      </c>
      <c r="Z25" s="7" t="e">
        <f t="shared" si="22"/>
        <v>#DIV/0!</v>
      </c>
      <c r="AA25" s="7" t="e">
        <f t="shared" si="22"/>
        <v>#DIV/0!</v>
      </c>
      <c r="AB25" s="7" t="e">
        <f t="shared" si="22"/>
        <v>#DIV/0!</v>
      </c>
      <c r="AC25" s="7" t="e">
        <f t="shared" si="22"/>
        <v>#DIV/0!</v>
      </c>
      <c r="AD25" s="7" t="e">
        <f t="shared" si="22"/>
        <v>#DIV/0!</v>
      </c>
      <c r="AE25" s="7" t="e">
        <f t="shared" si="22"/>
        <v>#DIV/0!</v>
      </c>
      <c r="AF25" s="7" t="e">
        <f t="shared" si="22"/>
        <v>#DIV/0!</v>
      </c>
      <c r="AG25" s="7" t="e">
        <f t="shared" si="22"/>
        <v>#DIV/0!</v>
      </c>
      <c r="AH25" s="7" t="e">
        <f t="shared" si="22"/>
        <v>#DIV/0!</v>
      </c>
      <c r="AI25" s="7" t="e">
        <f t="shared" si="22"/>
        <v>#DIV/0!</v>
      </c>
      <c r="AJ25" s="7" t="e">
        <f t="shared" si="22"/>
        <v>#DIV/0!</v>
      </c>
      <c r="AK25" s="7" t="e">
        <f t="shared" si="22"/>
        <v>#DIV/0!</v>
      </c>
      <c r="AL25" s="7" t="e">
        <f t="shared" si="22"/>
        <v>#DIV/0!</v>
      </c>
      <c r="AM25" s="7" t="e">
        <f t="shared" si="22"/>
        <v>#DIV/0!</v>
      </c>
      <c r="AN25" s="7" t="e">
        <f t="shared" si="22"/>
        <v>#DIV/0!</v>
      </c>
      <c r="AO25" s="7" t="e">
        <f t="shared" si="22"/>
        <v>#DIV/0!</v>
      </c>
      <c r="AP25" s="7" t="e">
        <f t="shared" si="22"/>
        <v>#DIV/0!</v>
      </c>
      <c r="AQ25" s="7" t="e">
        <f t="shared" si="22"/>
        <v>#DIV/0!</v>
      </c>
      <c r="AR25" s="7" t="e">
        <f t="shared" si="22"/>
        <v>#DIV/0!</v>
      </c>
      <c r="AS25" s="7" t="e">
        <f t="shared" si="22"/>
        <v>#DIV/0!</v>
      </c>
      <c r="AT25" s="7" t="e">
        <f t="shared" si="22"/>
        <v>#DIV/0!</v>
      </c>
      <c r="AU25" s="7" t="e">
        <f t="shared" si="22"/>
        <v>#DIV/0!</v>
      </c>
      <c r="AV25" s="7" t="e">
        <f t="shared" si="22"/>
        <v>#DIV/0!</v>
      </c>
      <c r="AW25" s="7" t="e">
        <f t="shared" si="22"/>
        <v>#DIV/0!</v>
      </c>
      <c r="AX25" s="7" t="e">
        <f t="shared" si="22"/>
        <v>#DIV/0!</v>
      </c>
      <c r="AY25" s="7" t="e">
        <f t="shared" si="22"/>
        <v>#DIV/0!</v>
      </c>
      <c r="AZ25" s="7" t="e">
        <f t="shared" si="22"/>
        <v>#DIV/0!</v>
      </c>
      <c r="BA25" s="7" t="e">
        <f t="shared" si="22"/>
        <v>#DIV/0!</v>
      </c>
      <c r="BB25" s="7" t="e">
        <f t="shared" si="22"/>
        <v>#DIV/0!</v>
      </c>
      <c r="BC25" s="7" t="e">
        <f t="shared" si="22"/>
        <v>#DIV/0!</v>
      </c>
      <c r="BD25" s="7" t="e">
        <f t="shared" si="22"/>
        <v>#DIV/0!</v>
      </c>
      <c r="BE25" s="7" t="e">
        <f t="shared" si="22"/>
        <v>#DIV/0!</v>
      </c>
      <c r="BF25" s="7" t="e">
        <f t="shared" si="22"/>
        <v>#DIV/0!</v>
      </c>
      <c r="BG25" s="7" t="e">
        <f t="shared" si="22"/>
        <v>#DIV/0!</v>
      </c>
      <c r="BH25" s="7" t="e">
        <f t="shared" si="22"/>
        <v>#DIV/0!</v>
      </c>
      <c r="BI25" s="7" t="e">
        <f t="shared" si="22"/>
        <v>#DIV/0!</v>
      </c>
      <c r="BJ25" s="7" t="e">
        <f t="shared" si="22"/>
        <v>#DIV/0!</v>
      </c>
      <c r="BK25" s="7" t="e">
        <f t="shared" si="22"/>
        <v>#DIV/0!</v>
      </c>
      <c r="BL25" s="7" t="e">
        <f t="shared" si="22"/>
        <v>#DIV/0!</v>
      </c>
      <c r="BM25" s="7" t="e">
        <f t="shared" si="22"/>
        <v>#DIV/0!</v>
      </c>
      <c r="BN25" s="7" t="e">
        <f t="shared" si="22"/>
        <v>#DIV/0!</v>
      </c>
      <c r="BO25" s="7" t="e">
        <f t="shared" si="22"/>
        <v>#DIV/0!</v>
      </c>
      <c r="BP25" s="7" t="e">
        <f t="shared" si="22"/>
        <v>#DIV/0!</v>
      </c>
      <c r="BQ25" s="7" t="e">
        <f t="shared" si="22"/>
        <v>#DIV/0!</v>
      </c>
      <c r="BR25" s="7" t="e">
        <f t="shared" si="22"/>
        <v>#DIV/0!</v>
      </c>
      <c r="BS25" s="7" t="e">
        <f t="shared" si="22"/>
        <v>#DIV/0!</v>
      </c>
      <c r="BT25" s="7" t="e">
        <f t="shared" si="22"/>
        <v>#DIV/0!</v>
      </c>
      <c r="BU25" s="7" t="e">
        <f t="shared" si="22"/>
        <v>#DIV/0!</v>
      </c>
      <c r="BV25" s="7" t="e">
        <f t="shared" ref="BV25:EG25" si="23">BV20/BV23</f>
        <v>#DIV/0!</v>
      </c>
      <c r="BW25" s="7" t="e">
        <f t="shared" si="23"/>
        <v>#DIV/0!</v>
      </c>
      <c r="BX25" s="7" t="e">
        <f t="shared" si="23"/>
        <v>#DIV/0!</v>
      </c>
      <c r="BY25" s="7" t="e">
        <f t="shared" si="23"/>
        <v>#DIV/0!</v>
      </c>
      <c r="BZ25" s="7" t="e">
        <f t="shared" si="23"/>
        <v>#DIV/0!</v>
      </c>
      <c r="CA25" s="7" t="e">
        <f t="shared" si="23"/>
        <v>#DIV/0!</v>
      </c>
      <c r="CB25" s="7" t="e">
        <f t="shared" si="23"/>
        <v>#DIV/0!</v>
      </c>
      <c r="CC25" s="7" t="e">
        <f t="shared" si="23"/>
        <v>#DIV/0!</v>
      </c>
      <c r="CD25" s="7" t="e">
        <f t="shared" si="23"/>
        <v>#DIV/0!</v>
      </c>
      <c r="CE25" s="7" t="e">
        <f t="shared" si="23"/>
        <v>#DIV/0!</v>
      </c>
      <c r="CF25" s="7" t="e">
        <f t="shared" si="23"/>
        <v>#DIV/0!</v>
      </c>
      <c r="CG25" s="7" t="e">
        <f t="shared" si="23"/>
        <v>#DIV/0!</v>
      </c>
      <c r="CH25" s="7" t="e">
        <f t="shared" si="23"/>
        <v>#DIV/0!</v>
      </c>
      <c r="CI25" s="7" t="e">
        <f t="shared" si="23"/>
        <v>#DIV/0!</v>
      </c>
      <c r="CJ25" s="7" t="e">
        <f t="shared" si="23"/>
        <v>#DIV/0!</v>
      </c>
      <c r="CK25" s="7" t="e">
        <f t="shared" si="23"/>
        <v>#DIV/0!</v>
      </c>
      <c r="CL25" s="7" t="e">
        <f t="shared" si="23"/>
        <v>#DIV/0!</v>
      </c>
      <c r="CM25" s="7" t="e">
        <f t="shared" si="23"/>
        <v>#DIV/0!</v>
      </c>
      <c r="CN25" s="7" t="e">
        <f t="shared" si="23"/>
        <v>#DIV/0!</v>
      </c>
      <c r="CO25" s="7" t="e">
        <f t="shared" si="23"/>
        <v>#DIV/0!</v>
      </c>
      <c r="CP25" s="7" t="e">
        <f t="shared" si="23"/>
        <v>#DIV/0!</v>
      </c>
      <c r="CQ25" s="7" t="e">
        <f t="shared" si="23"/>
        <v>#DIV/0!</v>
      </c>
      <c r="CR25" s="7" t="e">
        <f t="shared" si="23"/>
        <v>#DIV/0!</v>
      </c>
      <c r="CS25" s="7" t="e">
        <f t="shared" si="23"/>
        <v>#DIV/0!</v>
      </c>
      <c r="CT25" s="7" t="e">
        <f t="shared" si="23"/>
        <v>#DIV/0!</v>
      </c>
      <c r="CU25" s="7" t="e">
        <f t="shared" si="23"/>
        <v>#DIV/0!</v>
      </c>
      <c r="CV25" s="7" t="e">
        <f t="shared" si="23"/>
        <v>#DIV/0!</v>
      </c>
      <c r="CW25" s="7" t="e">
        <f t="shared" si="23"/>
        <v>#DIV/0!</v>
      </c>
      <c r="CX25" s="7" t="e">
        <f t="shared" si="23"/>
        <v>#DIV/0!</v>
      </c>
      <c r="CY25" s="7" t="e">
        <f t="shared" si="23"/>
        <v>#DIV/0!</v>
      </c>
      <c r="CZ25" s="7" t="e">
        <f t="shared" si="23"/>
        <v>#DIV/0!</v>
      </c>
      <c r="DA25" s="7" t="e">
        <f t="shared" si="23"/>
        <v>#DIV/0!</v>
      </c>
      <c r="DB25" s="7" t="e">
        <f t="shared" si="23"/>
        <v>#DIV/0!</v>
      </c>
      <c r="DC25" s="7" t="e">
        <f t="shared" si="23"/>
        <v>#DIV/0!</v>
      </c>
      <c r="DD25" s="7" t="e">
        <f t="shared" si="23"/>
        <v>#DIV/0!</v>
      </c>
      <c r="DE25" s="7" t="e">
        <f t="shared" si="23"/>
        <v>#DIV/0!</v>
      </c>
      <c r="DF25" s="7" t="e">
        <f t="shared" si="23"/>
        <v>#DIV/0!</v>
      </c>
      <c r="DG25" s="7" t="e">
        <f t="shared" si="23"/>
        <v>#DIV/0!</v>
      </c>
      <c r="DH25" s="7" t="e">
        <f t="shared" si="23"/>
        <v>#DIV/0!</v>
      </c>
      <c r="DI25" s="7" t="e">
        <f t="shared" si="23"/>
        <v>#DIV/0!</v>
      </c>
      <c r="DJ25" s="7" t="e">
        <f t="shared" si="23"/>
        <v>#DIV/0!</v>
      </c>
      <c r="DK25" s="7" t="e">
        <f t="shared" si="23"/>
        <v>#DIV/0!</v>
      </c>
      <c r="DL25" s="7" t="e">
        <f t="shared" si="23"/>
        <v>#DIV/0!</v>
      </c>
      <c r="DM25" s="7" t="e">
        <f t="shared" si="23"/>
        <v>#DIV/0!</v>
      </c>
      <c r="DN25" s="7" t="e">
        <f t="shared" si="23"/>
        <v>#DIV/0!</v>
      </c>
      <c r="DO25" s="7" t="e">
        <f t="shared" si="23"/>
        <v>#DIV/0!</v>
      </c>
      <c r="DP25" s="7" t="e">
        <f t="shared" si="23"/>
        <v>#DIV/0!</v>
      </c>
      <c r="DQ25" s="7" t="e">
        <f t="shared" si="23"/>
        <v>#DIV/0!</v>
      </c>
      <c r="DR25" s="7" t="e">
        <f t="shared" si="23"/>
        <v>#DIV/0!</v>
      </c>
      <c r="DS25" s="7" t="e">
        <f t="shared" si="23"/>
        <v>#DIV/0!</v>
      </c>
      <c r="DT25" s="7" t="e">
        <f t="shared" si="23"/>
        <v>#DIV/0!</v>
      </c>
      <c r="DU25" s="7" t="e">
        <f t="shared" si="23"/>
        <v>#DIV/0!</v>
      </c>
      <c r="DV25" s="7" t="e">
        <f t="shared" si="23"/>
        <v>#DIV/0!</v>
      </c>
      <c r="DW25" s="7" t="e">
        <f t="shared" si="23"/>
        <v>#DIV/0!</v>
      </c>
      <c r="DX25" s="7" t="e">
        <f t="shared" si="23"/>
        <v>#DIV/0!</v>
      </c>
      <c r="DY25" s="7" t="e">
        <f t="shared" si="23"/>
        <v>#DIV/0!</v>
      </c>
      <c r="DZ25" s="7" t="e">
        <f t="shared" si="23"/>
        <v>#DIV/0!</v>
      </c>
      <c r="EA25" s="7" t="e">
        <f t="shared" si="23"/>
        <v>#DIV/0!</v>
      </c>
      <c r="EB25" s="7" t="e">
        <f t="shared" si="23"/>
        <v>#DIV/0!</v>
      </c>
      <c r="EC25" s="7" t="e">
        <f t="shared" si="23"/>
        <v>#DIV/0!</v>
      </c>
      <c r="ED25" s="7" t="e">
        <f t="shared" si="23"/>
        <v>#DIV/0!</v>
      </c>
      <c r="EE25" s="7" t="e">
        <f t="shared" si="23"/>
        <v>#DIV/0!</v>
      </c>
      <c r="EF25" s="7" t="e">
        <f t="shared" si="23"/>
        <v>#DIV/0!</v>
      </c>
      <c r="EG25" s="7" t="e">
        <f t="shared" si="23"/>
        <v>#DIV/0!</v>
      </c>
      <c r="EH25" s="7" t="e">
        <f t="shared" ref="EH25:EO25" si="24">EH20/EH23</f>
        <v>#DIV/0!</v>
      </c>
      <c r="EI25" s="7" t="e">
        <f t="shared" si="24"/>
        <v>#DIV/0!</v>
      </c>
      <c r="EJ25" s="7" t="e">
        <f t="shared" si="24"/>
        <v>#DIV/0!</v>
      </c>
      <c r="EK25" s="7" t="e">
        <f t="shared" si="24"/>
        <v>#DIV/0!</v>
      </c>
      <c r="EL25" s="7" t="e">
        <f t="shared" si="24"/>
        <v>#DIV/0!</v>
      </c>
      <c r="EM25" s="7" t="e">
        <f t="shared" si="24"/>
        <v>#DIV/0!</v>
      </c>
      <c r="EN25" s="7" t="e">
        <f t="shared" si="24"/>
        <v>#DIV/0!</v>
      </c>
      <c r="EO25" s="7" t="e">
        <f t="shared" si="24"/>
        <v>#DIV/0!</v>
      </c>
    </row>
    <row r="26" spans="2:148" x14ac:dyDescent="0.25">
      <c r="D26" s="5">
        <v>1</v>
      </c>
      <c r="E26" s="5">
        <v>2</v>
      </c>
      <c r="F26" s="5">
        <v>3</v>
      </c>
      <c r="G26" s="5">
        <v>4</v>
      </c>
      <c r="H26" s="5">
        <v>5</v>
      </c>
      <c r="I26" s="5">
        <v>6</v>
      </c>
      <c r="J26" s="5">
        <v>7</v>
      </c>
      <c r="K26" s="5">
        <v>8</v>
      </c>
      <c r="L26" s="5">
        <v>9</v>
      </c>
      <c r="M26" s="5">
        <v>10</v>
      </c>
      <c r="N26" s="5">
        <v>11</v>
      </c>
      <c r="O26" s="5">
        <v>12</v>
      </c>
      <c r="P26" s="5">
        <v>13</v>
      </c>
      <c r="Q26" s="5">
        <v>14</v>
      </c>
      <c r="R26" s="5">
        <v>15</v>
      </c>
      <c r="S26" s="5">
        <v>16</v>
      </c>
      <c r="T26" s="5">
        <v>17</v>
      </c>
      <c r="U26" s="5">
        <v>18</v>
      </c>
      <c r="V26" s="5">
        <v>19</v>
      </c>
      <c r="W26" s="5">
        <v>20</v>
      </c>
      <c r="X26" s="5">
        <v>21</v>
      </c>
      <c r="Y26" s="5">
        <v>22</v>
      </c>
      <c r="Z26" s="5">
        <v>23</v>
      </c>
      <c r="AA26" s="5">
        <v>24</v>
      </c>
      <c r="AB26" s="5">
        <v>25</v>
      </c>
      <c r="AC26" s="5">
        <v>26</v>
      </c>
      <c r="AD26" s="5">
        <v>27</v>
      </c>
      <c r="AE26" s="5">
        <v>28</v>
      </c>
      <c r="AF26" s="5">
        <v>29</v>
      </c>
      <c r="AG26" s="5">
        <v>30</v>
      </c>
      <c r="AH26" s="5">
        <v>31</v>
      </c>
      <c r="AI26" s="5">
        <v>32</v>
      </c>
      <c r="AJ26" s="5">
        <v>33</v>
      </c>
      <c r="AK26" s="5">
        <v>34</v>
      </c>
      <c r="AL26" s="5">
        <v>35</v>
      </c>
      <c r="AM26" s="5">
        <v>36</v>
      </c>
      <c r="AN26" s="5">
        <v>37</v>
      </c>
      <c r="AO26" s="5">
        <v>38</v>
      </c>
      <c r="AP26" s="5">
        <v>39</v>
      </c>
      <c r="AQ26" s="5">
        <v>40</v>
      </c>
      <c r="AR26" s="5">
        <v>41</v>
      </c>
      <c r="AS26" s="5">
        <v>42</v>
      </c>
      <c r="AT26" s="5">
        <v>43</v>
      </c>
      <c r="AU26" s="5">
        <v>44</v>
      </c>
      <c r="AV26" s="5">
        <v>45</v>
      </c>
      <c r="AW26" s="5">
        <v>46</v>
      </c>
      <c r="AX26" s="5">
        <v>47</v>
      </c>
      <c r="AY26" s="5">
        <v>48</v>
      </c>
      <c r="AZ26" s="5">
        <v>49</v>
      </c>
      <c r="BA26" s="5">
        <v>50</v>
      </c>
      <c r="BB26" s="5">
        <v>51</v>
      </c>
      <c r="BC26" s="5">
        <v>52</v>
      </c>
      <c r="BD26" s="5">
        <v>53</v>
      </c>
      <c r="BE26" s="5">
        <v>54</v>
      </c>
      <c r="BF26" s="5">
        <v>55</v>
      </c>
      <c r="BG26" s="5">
        <v>56</v>
      </c>
      <c r="BH26" s="5">
        <v>57</v>
      </c>
      <c r="BI26" s="5">
        <v>58</v>
      </c>
      <c r="BJ26" s="5">
        <v>59</v>
      </c>
      <c r="BK26" s="5">
        <v>60</v>
      </c>
      <c r="BL26" s="5">
        <v>61</v>
      </c>
      <c r="BM26" s="5">
        <v>62</v>
      </c>
      <c r="BN26" s="5">
        <v>63</v>
      </c>
      <c r="BO26" s="5">
        <v>64</v>
      </c>
      <c r="BP26" s="5">
        <v>65</v>
      </c>
      <c r="BQ26" s="5">
        <v>66</v>
      </c>
      <c r="BR26" s="5">
        <v>67</v>
      </c>
      <c r="BS26" s="5">
        <v>68</v>
      </c>
      <c r="BT26" s="5">
        <v>69</v>
      </c>
      <c r="BU26" s="16">
        <v>1</v>
      </c>
      <c r="BV26" s="16">
        <v>2</v>
      </c>
      <c r="BW26" s="16">
        <v>3</v>
      </c>
      <c r="BX26" s="16">
        <v>4</v>
      </c>
      <c r="BY26" s="16">
        <v>5</v>
      </c>
      <c r="BZ26" s="16">
        <v>6</v>
      </c>
      <c r="CA26" s="16">
        <v>7</v>
      </c>
      <c r="CB26" s="16">
        <v>8</v>
      </c>
      <c r="CC26" s="16">
        <v>9</v>
      </c>
      <c r="CD26" s="16">
        <v>10</v>
      </c>
      <c r="CE26" s="16">
        <v>11</v>
      </c>
      <c r="CF26" s="16">
        <v>12</v>
      </c>
      <c r="CG26" s="16">
        <v>13</v>
      </c>
      <c r="CH26" s="16">
        <v>14</v>
      </c>
      <c r="CI26" s="16">
        <v>15</v>
      </c>
      <c r="CJ26" s="16">
        <v>16</v>
      </c>
      <c r="CK26" s="16">
        <v>17</v>
      </c>
      <c r="CL26" s="16">
        <v>18</v>
      </c>
      <c r="CM26" s="16">
        <v>19</v>
      </c>
      <c r="CN26" s="16">
        <v>20</v>
      </c>
      <c r="CO26" s="16">
        <v>21</v>
      </c>
      <c r="CP26" s="16">
        <v>22</v>
      </c>
      <c r="CQ26" s="16">
        <v>23</v>
      </c>
      <c r="CR26" s="16">
        <v>24</v>
      </c>
      <c r="CS26" s="16">
        <v>25</v>
      </c>
      <c r="CT26" s="16">
        <v>26</v>
      </c>
      <c r="CU26" s="16">
        <v>27</v>
      </c>
      <c r="CV26" s="16">
        <v>28</v>
      </c>
      <c r="CW26" s="16">
        <v>29</v>
      </c>
      <c r="CX26" s="16">
        <v>30</v>
      </c>
      <c r="CY26" s="16">
        <v>31</v>
      </c>
      <c r="CZ26" s="16">
        <v>32</v>
      </c>
      <c r="DA26" s="16">
        <v>33</v>
      </c>
      <c r="DB26" s="16">
        <v>34</v>
      </c>
      <c r="DC26" s="16">
        <v>35</v>
      </c>
      <c r="DD26" s="16">
        <v>36</v>
      </c>
      <c r="DE26" s="16">
        <v>37</v>
      </c>
      <c r="DF26" s="16">
        <v>38</v>
      </c>
      <c r="DG26" s="16">
        <v>39</v>
      </c>
      <c r="DH26" s="16">
        <v>40</v>
      </c>
      <c r="DI26" s="16">
        <v>41</v>
      </c>
      <c r="DJ26" s="16">
        <v>42</v>
      </c>
      <c r="DK26" s="16">
        <v>43</v>
      </c>
      <c r="DL26" s="16">
        <v>44</v>
      </c>
      <c r="DM26" s="16">
        <v>45</v>
      </c>
      <c r="DN26" s="16">
        <v>46</v>
      </c>
      <c r="DO26" s="16">
        <v>47</v>
      </c>
      <c r="DP26" s="16">
        <v>48</v>
      </c>
      <c r="DQ26" s="16">
        <v>49</v>
      </c>
      <c r="DR26" s="16">
        <v>50</v>
      </c>
      <c r="DS26" s="16">
        <v>51</v>
      </c>
      <c r="DT26" s="16">
        <v>52</v>
      </c>
      <c r="DU26" s="16">
        <v>53</v>
      </c>
      <c r="DV26" s="16">
        <v>54</v>
      </c>
      <c r="DW26" s="16">
        <v>55</v>
      </c>
      <c r="DX26" s="16">
        <v>56</v>
      </c>
      <c r="DY26" s="16">
        <v>57</v>
      </c>
      <c r="DZ26" s="16">
        <v>58</v>
      </c>
      <c r="EA26" s="16">
        <v>59</v>
      </c>
      <c r="EB26" s="16">
        <v>60</v>
      </c>
      <c r="EC26" s="16">
        <v>61</v>
      </c>
      <c r="ED26" s="16">
        <v>62</v>
      </c>
      <c r="EE26" s="16">
        <v>63</v>
      </c>
      <c r="EF26" s="16">
        <v>64</v>
      </c>
      <c r="EG26" s="16">
        <v>65</v>
      </c>
      <c r="EH26" s="16">
        <v>66</v>
      </c>
      <c r="EI26" s="16">
        <v>67</v>
      </c>
      <c r="EJ26" s="16">
        <v>68</v>
      </c>
      <c r="EK26" s="16">
        <v>69</v>
      </c>
      <c r="EL26" s="16">
        <v>70</v>
      </c>
      <c r="EM26" s="16">
        <v>71</v>
      </c>
      <c r="EN26" s="16">
        <v>72</v>
      </c>
      <c r="EO26" s="16">
        <v>73</v>
      </c>
    </row>
    <row r="27" spans="2:148" x14ac:dyDescent="0.25">
      <c r="D27" t="s">
        <v>12</v>
      </c>
    </row>
  </sheetData>
  <sheetProtection password="C880" sheet="1" objects="1" scenarios="1" selectLockedCells="1"/>
  <mergeCells count="7">
    <mergeCell ref="EQ6:EQ8"/>
    <mergeCell ref="ER6:ER8"/>
    <mergeCell ref="A2:C5"/>
    <mergeCell ref="D2:V2"/>
    <mergeCell ref="D3:V3"/>
    <mergeCell ref="D4:V4"/>
    <mergeCell ref="D5:V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254"/>
  <sheetViews>
    <sheetView view="pageBreakPreview" zoomScale="80" zoomScaleNormal="60" zoomScaleSheetLayoutView="80" workbookViewId="0">
      <selection activeCell="I2" sqref="I2"/>
    </sheetView>
  </sheetViews>
  <sheetFormatPr baseColWidth="10" defaultRowHeight="15" x14ac:dyDescent="0.25"/>
  <cols>
    <col min="1" max="1" width="8.85546875" style="10" customWidth="1"/>
    <col min="2" max="2" width="7" style="10" customWidth="1"/>
    <col min="3" max="3" width="41.28515625" style="10" customWidth="1"/>
    <col min="4" max="4" width="5.85546875" style="10" customWidth="1"/>
    <col min="5" max="5" width="7" style="10" customWidth="1"/>
    <col min="6" max="6" width="10.85546875" style="10" customWidth="1"/>
    <col min="7" max="7" width="11.28515625" style="10" customWidth="1"/>
    <col min="8" max="8" width="11.42578125" style="10"/>
    <col min="9" max="9" width="19.85546875" style="10" customWidth="1"/>
    <col min="10" max="10" width="11.42578125" style="10"/>
    <col min="11" max="11" width="24.85546875" style="10" customWidth="1"/>
    <col min="12" max="12" width="11.42578125" style="10"/>
    <col min="13" max="13" width="18" style="10" customWidth="1"/>
    <col min="14" max="14" width="11.42578125" style="10"/>
    <col min="15" max="15" width="12.7109375" style="10" customWidth="1"/>
    <col min="16" max="254" width="11.42578125" style="10"/>
    <col min="255" max="255" width="8.85546875" style="10" customWidth="1"/>
    <col min="256" max="256" width="7" style="10" customWidth="1"/>
    <col min="257" max="257" width="41.28515625" style="10" customWidth="1"/>
    <col min="258" max="258" width="5.85546875" style="10" customWidth="1"/>
    <col min="259" max="259" width="7" style="10" customWidth="1"/>
    <col min="260" max="260" width="7.28515625" style="10" customWidth="1"/>
    <col min="261" max="261" width="7.140625" style="10" customWidth="1"/>
    <col min="262" max="263" width="6.85546875" style="10" customWidth="1"/>
    <col min="264" max="264" width="11.42578125" style="10"/>
    <col min="265" max="265" width="19.85546875" style="10" customWidth="1"/>
    <col min="266" max="270" width="11.42578125" style="10"/>
    <col min="271" max="271" width="12.7109375" style="10" customWidth="1"/>
    <col min="272" max="510" width="11.42578125" style="10"/>
    <col min="511" max="511" width="8.85546875" style="10" customWidth="1"/>
    <col min="512" max="512" width="7" style="10" customWidth="1"/>
    <col min="513" max="513" width="41.28515625" style="10" customWidth="1"/>
    <col min="514" max="514" width="5.85546875" style="10" customWidth="1"/>
    <col min="515" max="515" width="7" style="10" customWidth="1"/>
    <col min="516" max="516" width="7.28515625" style="10" customWidth="1"/>
    <col min="517" max="517" width="7.140625" style="10" customWidth="1"/>
    <col min="518" max="519" width="6.85546875" style="10" customWidth="1"/>
    <col min="520" max="520" width="11.42578125" style="10"/>
    <col min="521" max="521" width="19.85546875" style="10" customWidth="1"/>
    <col min="522" max="526" width="11.42578125" style="10"/>
    <col min="527" max="527" width="12.7109375" style="10" customWidth="1"/>
    <col min="528" max="766" width="11.42578125" style="10"/>
    <col min="767" max="767" width="8.85546875" style="10" customWidth="1"/>
    <col min="768" max="768" width="7" style="10" customWidth="1"/>
    <col min="769" max="769" width="41.28515625" style="10" customWidth="1"/>
    <col min="770" max="770" width="5.85546875" style="10" customWidth="1"/>
    <col min="771" max="771" width="7" style="10" customWidth="1"/>
    <col min="772" max="772" width="7.28515625" style="10" customWidth="1"/>
    <col min="773" max="773" width="7.140625" style="10" customWidth="1"/>
    <col min="774" max="775" width="6.85546875" style="10" customWidth="1"/>
    <col min="776" max="776" width="11.42578125" style="10"/>
    <col min="777" max="777" width="19.85546875" style="10" customWidth="1"/>
    <col min="778" max="782" width="11.42578125" style="10"/>
    <col min="783" max="783" width="12.7109375" style="10" customWidth="1"/>
    <col min="784" max="1022" width="11.42578125" style="10"/>
    <col min="1023" max="1023" width="8.85546875" style="10" customWidth="1"/>
    <col min="1024" max="1024" width="7" style="10" customWidth="1"/>
    <col min="1025" max="1025" width="41.28515625" style="10" customWidth="1"/>
    <col min="1026" max="1026" width="5.85546875" style="10" customWidth="1"/>
    <col min="1027" max="1027" width="7" style="10" customWidth="1"/>
    <col min="1028" max="1028" width="7.28515625" style="10" customWidth="1"/>
    <col min="1029" max="1029" width="7.140625" style="10" customWidth="1"/>
    <col min="1030" max="1031" width="6.85546875" style="10" customWidth="1"/>
    <col min="1032" max="1032" width="11.42578125" style="10"/>
    <col min="1033" max="1033" width="19.85546875" style="10" customWidth="1"/>
    <col min="1034" max="1038" width="11.42578125" style="10"/>
    <col min="1039" max="1039" width="12.7109375" style="10" customWidth="1"/>
    <col min="1040" max="1278" width="11.42578125" style="10"/>
    <col min="1279" max="1279" width="8.85546875" style="10" customWidth="1"/>
    <col min="1280" max="1280" width="7" style="10" customWidth="1"/>
    <col min="1281" max="1281" width="41.28515625" style="10" customWidth="1"/>
    <col min="1282" max="1282" width="5.85546875" style="10" customWidth="1"/>
    <col min="1283" max="1283" width="7" style="10" customWidth="1"/>
    <col min="1284" max="1284" width="7.28515625" style="10" customWidth="1"/>
    <col min="1285" max="1285" width="7.140625" style="10" customWidth="1"/>
    <col min="1286" max="1287" width="6.85546875" style="10" customWidth="1"/>
    <col min="1288" max="1288" width="11.42578125" style="10"/>
    <col min="1289" max="1289" width="19.85546875" style="10" customWidth="1"/>
    <col min="1290" max="1294" width="11.42578125" style="10"/>
    <col min="1295" max="1295" width="12.7109375" style="10" customWidth="1"/>
    <col min="1296" max="1534" width="11.42578125" style="10"/>
    <col min="1535" max="1535" width="8.85546875" style="10" customWidth="1"/>
    <col min="1536" max="1536" width="7" style="10" customWidth="1"/>
    <col min="1537" max="1537" width="41.28515625" style="10" customWidth="1"/>
    <col min="1538" max="1538" width="5.85546875" style="10" customWidth="1"/>
    <col min="1539" max="1539" width="7" style="10" customWidth="1"/>
    <col min="1540" max="1540" width="7.28515625" style="10" customWidth="1"/>
    <col min="1541" max="1541" width="7.140625" style="10" customWidth="1"/>
    <col min="1542" max="1543" width="6.85546875" style="10" customWidth="1"/>
    <col min="1544" max="1544" width="11.42578125" style="10"/>
    <col min="1545" max="1545" width="19.85546875" style="10" customWidth="1"/>
    <col min="1546" max="1550" width="11.42578125" style="10"/>
    <col min="1551" max="1551" width="12.7109375" style="10" customWidth="1"/>
    <col min="1552" max="1790" width="11.42578125" style="10"/>
    <col min="1791" max="1791" width="8.85546875" style="10" customWidth="1"/>
    <col min="1792" max="1792" width="7" style="10" customWidth="1"/>
    <col min="1793" max="1793" width="41.28515625" style="10" customWidth="1"/>
    <col min="1794" max="1794" width="5.85546875" style="10" customWidth="1"/>
    <col min="1795" max="1795" width="7" style="10" customWidth="1"/>
    <col min="1796" max="1796" width="7.28515625" style="10" customWidth="1"/>
    <col min="1797" max="1797" width="7.140625" style="10" customWidth="1"/>
    <col min="1798" max="1799" width="6.85546875" style="10" customWidth="1"/>
    <col min="1800" max="1800" width="11.42578125" style="10"/>
    <col min="1801" max="1801" width="19.85546875" style="10" customWidth="1"/>
    <col min="1802" max="1806" width="11.42578125" style="10"/>
    <col min="1807" max="1807" width="12.7109375" style="10" customWidth="1"/>
    <col min="1808" max="2046" width="11.42578125" style="10"/>
    <col min="2047" max="2047" width="8.85546875" style="10" customWidth="1"/>
    <col min="2048" max="2048" width="7" style="10" customWidth="1"/>
    <col min="2049" max="2049" width="41.28515625" style="10" customWidth="1"/>
    <col min="2050" max="2050" width="5.85546875" style="10" customWidth="1"/>
    <col min="2051" max="2051" width="7" style="10" customWidth="1"/>
    <col min="2052" max="2052" width="7.28515625" style="10" customWidth="1"/>
    <col min="2053" max="2053" width="7.140625" style="10" customWidth="1"/>
    <col min="2054" max="2055" width="6.85546875" style="10" customWidth="1"/>
    <col min="2056" max="2056" width="11.42578125" style="10"/>
    <col min="2057" max="2057" width="19.85546875" style="10" customWidth="1"/>
    <col min="2058" max="2062" width="11.42578125" style="10"/>
    <col min="2063" max="2063" width="12.7109375" style="10" customWidth="1"/>
    <col min="2064" max="2302" width="11.42578125" style="10"/>
    <col min="2303" max="2303" width="8.85546875" style="10" customWidth="1"/>
    <col min="2304" max="2304" width="7" style="10" customWidth="1"/>
    <col min="2305" max="2305" width="41.28515625" style="10" customWidth="1"/>
    <col min="2306" max="2306" width="5.85546875" style="10" customWidth="1"/>
    <col min="2307" max="2307" width="7" style="10" customWidth="1"/>
    <col min="2308" max="2308" width="7.28515625" style="10" customWidth="1"/>
    <col min="2309" max="2309" width="7.140625" style="10" customWidth="1"/>
    <col min="2310" max="2311" width="6.85546875" style="10" customWidth="1"/>
    <col min="2312" max="2312" width="11.42578125" style="10"/>
    <col min="2313" max="2313" width="19.85546875" style="10" customWidth="1"/>
    <col min="2314" max="2318" width="11.42578125" style="10"/>
    <col min="2319" max="2319" width="12.7109375" style="10" customWidth="1"/>
    <col min="2320" max="2558" width="11.42578125" style="10"/>
    <col min="2559" max="2559" width="8.85546875" style="10" customWidth="1"/>
    <col min="2560" max="2560" width="7" style="10" customWidth="1"/>
    <col min="2561" max="2561" width="41.28515625" style="10" customWidth="1"/>
    <col min="2562" max="2562" width="5.85546875" style="10" customWidth="1"/>
    <col min="2563" max="2563" width="7" style="10" customWidth="1"/>
    <col min="2564" max="2564" width="7.28515625" style="10" customWidth="1"/>
    <col min="2565" max="2565" width="7.140625" style="10" customWidth="1"/>
    <col min="2566" max="2567" width="6.85546875" style="10" customWidth="1"/>
    <col min="2568" max="2568" width="11.42578125" style="10"/>
    <col min="2569" max="2569" width="19.85546875" style="10" customWidth="1"/>
    <col min="2570" max="2574" width="11.42578125" style="10"/>
    <col min="2575" max="2575" width="12.7109375" style="10" customWidth="1"/>
    <col min="2576" max="2814" width="11.42578125" style="10"/>
    <col min="2815" max="2815" width="8.85546875" style="10" customWidth="1"/>
    <col min="2816" max="2816" width="7" style="10" customWidth="1"/>
    <col min="2817" max="2817" width="41.28515625" style="10" customWidth="1"/>
    <col min="2818" max="2818" width="5.85546875" style="10" customWidth="1"/>
    <col min="2819" max="2819" width="7" style="10" customWidth="1"/>
    <col min="2820" max="2820" width="7.28515625" style="10" customWidth="1"/>
    <col min="2821" max="2821" width="7.140625" style="10" customWidth="1"/>
    <col min="2822" max="2823" width="6.85546875" style="10" customWidth="1"/>
    <col min="2824" max="2824" width="11.42578125" style="10"/>
    <col min="2825" max="2825" width="19.85546875" style="10" customWidth="1"/>
    <col min="2826" max="2830" width="11.42578125" style="10"/>
    <col min="2831" max="2831" width="12.7109375" style="10" customWidth="1"/>
    <col min="2832" max="3070" width="11.42578125" style="10"/>
    <col min="3071" max="3071" width="8.85546875" style="10" customWidth="1"/>
    <col min="3072" max="3072" width="7" style="10" customWidth="1"/>
    <col min="3073" max="3073" width="41.28515625" style="10" customWidth="1"/>
    <col min="3074" max="3074" width="5.85546875" style="10" customWidth="1"/>
    <col min="3075" max="3075" width="7" style="10" customWidth="1"/>
    <col min="3076" max="3076" width="7.28515625" style="10" customWidth="1"/>
    <col min="3077" max="3077" width="7.140625" style="10" customWidth="1"/>
    <col min="3078" max="3079" width="6.85546875" style="10" customWidth="1"/>
    <col min="3080" max="3080" width="11.42578125" style="10"/>
    <col min="3081" max="3081" width="19.85546875" style="10" customWidth="1"/>
    <col min="3082" max="3086" width="11.42578125" style="10"/>
    <col min="3087" max="3087" width="12.7109375" style="10" customWidth="1"/>
    <col min="3088" max="3326" width="11.42578125" style="10"/>
    <col min="3327" max="3327" width="8.85546875" style="10" customWidth="1"/>
    <col min="3328" max="3328" width="7" style="10" customWidth="1"/>
    <col min="3329" max="3329" width="41.28515625" style="10" customWidth="1"/>
    <col min="3330" max="3330" width="5.85546875" style="10" customWidth="1"/>
    <col min="3331" max="3331" width="7" style="10" customWidth="1"/>
    <col min="3332" max="3332" width="7.28515625" style="10" customWidth="1"/>
    <col min="3333" max="3333" width="7.140625" style="10" customWidth="1"/>
    <col min="3334" max="3335" width="6.85546875" style="10" customWidth="1"/>
    <col min="3336" max="3336" width="11.42578125" style="10"/>
    <col min="3337" max="3337" width="19.85546875" style="10" customWidth="1"/>
    <col min="3338" max="3342" width="11.42578125" style="10"/>
    <col min="3343" max="3343" width="12.7109375" style="10" customWidth="1"/>
    <col min="3344" max="3582" width="11.42578125" style="10"/>
    <col min="3583" max="3583" width="8.85546875" style="10" customWidth="1"/>
    <col min="3584" max="3584" width="7" style="10" customWidth="1"/>
    <col min="3585" max="3585" width="41.28515625" style="10" customWidth="1"/>
    <col min="3586" max="3586" width="5.85546875" style="10" customWidth="1"/>
    <col min="3587" max="3587" width="7" style="10" customWidth="1"/>
    <col min="3588" max="3588" width="7.28515625" style="10" customWidth="1"/>
    <col min="3589" max="3589" width="7.140625" style="10" customWidth="1"/>
    <col min="3590" max="3591" width="6.85546875" style="10" customWidth="1"/>
    <col min="3592" max="3592" width="11.42578125" style="10"/>
    <col min="3593" max="3593" width="19.85546875" style="10" customWidth="1"/>
    <col min="3594" max="3598" width="11.42578125" style="10"/>
    <col min="3599" max="3599" width="12.7109375" style="10" customWidth="1"/>
    <col min="3600" max="3838" width="11.42578125" style="10"/>
    <col min="3839" max="3839" width="8.85546875" style="10" customWidth="1"/>
    <col min="3840" max="3840" width="7" style="10" customWidth="1"/>
    <col min="3841" max="3841" width="41.28515625" style="10" customWidth="1"/>
    <col min="3842" max="3842" width="5.85546875" style="10" customWidth="1"/>
    <col min="3843" max="3843" width="7" style="10" customWidth="1"/>
    <col min="3844" max="3844" width="7.28515625" style="10" customWidth="1"/>
    <col min="3845" max="3845" width="7.140625" style="10" customWidth="1"/>
    <col min="3846" max="3847" width="6.85546875" style="10" customWidth="1"/>
    <col min="3848" max="3848" width="11.42578125" style="10"/>
    <col min="3849" max="3849" width="19.85546875" style="10" customWidth="1"/>
    <col min="3850" max="3854" width="11.42578125" style="10"/>
    <col min="3855" max="3855" width="12.7109375" style="10" customWidth="1"/>
    <col min="3856" max="4094" width="11.42578125" style="10"/>
    <col min="4095" max="4095" width="8.85546875" style="10" customWidth="1"/>
    <col min="4096" max="4096" width="7" style="10" customWidth="1"/>
    <col min="4097" max="4097" width="41.28515625" style="10" customWidth="1"/>
    <col min="4098" max="4098" width="5.85546875" style="10" customWidth="1"/>
    <col min="4099" max="4099" width="7" style="10" customWidth="1"/>
    <col min="4100" max="4100" width="7.28515625" style="10" customWidth="1"/>
    <col min="4101" max="4101" width="7.140625" style="10" customWidth="1"/>
    <col min="4102" max="4103" width="6.85546875" style="10" customWidth="1"/>
    <col min="4104" max="4104" width="11.42578125" style="10"/>
    <col min="4105" max="4105" width="19.85546875" style="10" customWidth="1"/>
    <col min="4106" max="4110" width="11.42578125" style="10"/>
    <col min="4111" max="4111" width="12.7109375" style="10" customWidth="1"/>
    <col min="4112" max="4350" width="11.42578125" style="10"/>
    <col min="4351" max="4351" width="8.85546875" style="10" customWidth="1"/>
    <col min="4352" max="4352" width="7" style="10" customWidth="1"/>
    <col min="4353" max="4353" width="41.28515625" style="10" customWidth="1"/>
    <col min="4354" max="4354" width="5.85546875" style="10" customWidth="1"/>
    <col min="4355" max="4355" width="7" style="10" customWidth="1"/>
    <col min="4356" max="4356" width="7.28515625" style="10" customWidth="1"/>
    <col min="4357" max="4357" width="7.140625" style="10" customWidth="1"/>
    <col min="4358" max="4359" width="6.85546875" style="10" customWidth="1"/>
    <col min="4360" max="4360" width="11.42578125" style="10"/>
    <col min="4361" max="4361" width="19.85546875" style="10" customWidth="1"/>
    <col min="4362" max="4366" width="11.42578125" style="10"/>
    <col min="4367" max="4367" width="12.7109375" style="10" customWidth="1"/>
    <col min="4368" max="4606" width="11.42578125" style="10"/>
    <col min="4607" max="4607" width="8.85546875" style="10" customWidth="1"/>
    <col min="4608" max="4608" width="7" style="10" customWidth="1"/>
    <col min="4609" max="4609" width="41.28515625" style="10" customWidth="1"/>
    <col min="4610" max="4610" width="5.85546875" style="10" customWidth="1"/>
    <col min="4611" max="4611" width="7" style="10" customWidth="1"/>
    <col min="4612" max="4612" width="7.28515625" style="10" customWidth="1"/>
    <col min="4613" max="4613" width="7.140625" style="10" customWidth="1"/>
    <col min="4614" max="4615" width="6.85546875" style="10" customWidth="1"/>
    <col min="4616" max="4616" width="11.42578125" style="10"/>
    <col min="4617" max="4617" width="19.85546875" style="10" customWidth="1"/>
    <col min="4618" max="4622" width="11.42578125" style="10"/>
    <col min="4623" max="4623" width="12.7109375" style="10" customWidth="1"/>
    <col min="4624" max="4862" width="11.42578125" style="10"/>
    <col min="4863" max="4863" width="8.85546875" style="10" customWidth="1"/>
    <col min="4864" max="4864" width="7" style="10" customWidth="1"/>
    <col min="4865" max="4865" width="41.28515625" style="10" customWidth="1"/>
    <col min="4866" max="4866" width="5.85546875" style="10" customWidth="1"/>
    <col min="4867" max="4867" width="7" style="10" customWidth="1"/>
    <col min="4868" max="4868" width="7.28515625" style="10" customWidth="1"/>
    <col min="4869" max="4869" width="7.140625" style="10" customWidth="1"/>
    <col min="4870" max="4871" width="6.85546875" style="10" customWidth="1"/>
    <col min="4872" max="4872" width="11.42578125" style="10"/>
    <col min="4873" max="4873" width="19.85546875" style="10" customWidth="1"/>
    <col min="4874" max="4878" width="11.42578125" style="10"/>
    <col min="4879" max="4879" width="12.7109375" style="10" customWidth="1"/>
    <col min="4880" max="5118" width="11.42578125" style="10"/>
    <col min="5119" max="5119" width="8.85546875" style="10" customWidth="1"/>
    <col min="5120" max="5120" width="7" style="10" customWidth="1"/>
    <col min="5121" max="5121" width="41.28515625" style="10" customWidth="1"/>
    <col min="5122" max="5122" width="5.85546875" style="10" customWidth="1"/>
    <col min="5123" max="5123" width="7" style="10" customWidth="1"/>
    <col min="5124" max="5124" width="7.28515625" style="10" customWidth="1"/>
    <col min="5125" max="5125" width="7.140625" style="10" customWidth="1"/>
    <col min="5126" max="5127" width="6.85546875" style="10" customWidth="1"/>
    <col min="5128" max="5128" width="11.42578125" style="10"/>
    <col min="5129" max="5129" width="19.85546875" style="10" customWidth="1"/>
    <col min="5130" max="5134" width="11.42578125" style="10"/>
    <col min="5135" max="5135" width="12.7109375" style="10" customWidth="1"/>
    <col min="5136" max="5374" width="11.42578125" style="10"/>
    <col min="5375" max="5375" width="8.85546875" style="10" customWidth="1"/>
    <col min="5376" max="5376" width="7" style="10" customWidth="1"/>
    <col min="5377" max="5377" width="41.28515625" style="10" customWidth="1"/>
    <col min="5378" max="5378" width="5.85546875" style="10" customWidth="1"/>
    <col min="5379" max="5379" width="7" style="10" customWidth="1"/>
    <col min="5380" max="5380" width="7.28515625" style="10" customWidth="1"/>
    <col min="5381" max="5381" width="7.140625" style="10" customWidth="1"/>
    <col min="5382" max="5383" width="6.85546875" style="10" customWidth="1"/>
    <col min="5384" max="5384" width="11.42578125" style="10"/>
    <col min="5385" max="5385" width="19.85546875" style="10" customWidth="1"/>
    <col min="5386" max="5390" width="11.42578125" style="10"/>
    <col min="5391" max="5391" width="12.7109375" style="10" customWidth="1"/>
    <col min="5392" max="5630" width="11.42578125" style="10"/>
    <col min="5631" max="5631" width="8.85546875" style="10" customWidth="1"/>
    <col min="5632" max="5632" width="7" style="10" customWidth="1"/>
    <col min="5633" max="5633" width="41.28515625" style="10" customWidth="1"/>
    <col min="5634" max="5634" width="5.85546875" style="10" customWidth="1"/>
    <col min="5635" max="5635" width="7" style="10" customWidth="1"/>
    <col min="5636" max="5636" width="7.28515625" style="10" customWidth="1"/>
    <col min="5637" max="5637" width="7.140625" style="10" customWidth="1"/>
    <col min="5638" max="5639" width="6.85546875" style="10" customWidth="1"/>
    <col min="5640" max="5640" width="11.42578125" style="10"/>
    <col min="5641" max="5641" width="19.85546875" style="10" customWidth="1"/>
    <col min="5642" max="5646" width="11.42578125" style="10"/>
    <col min="5647" max="5647" width="12.7109375" style="10" customWidth="1"/>
    <col min="5648" max="5886" width="11.42578125" style="10"/>
    <col min="5887" max="5887" width="8.85546875" style="10" customWidth="1"/>
    <col min="5888" max="5888" width="7" style="10" customWidth="1"/>
    <col min="5889" max="5889" width="41.28515625" style="10" customWidth="1"/>
    <col min="5890" max="5890" width="5.85546875" style="10" customWidth="1"/>
    <col min="5891" max="5891" width="7" style="10" customWidth="1"/>
    <col min="5892" max="5892" width="7.28515625" style="10" customWidth="1"/>
    <col min="5893" max="5893" width="7.140625" style="10" customWidth="1"/>
    <col min="5894" max="5895" width="6.85546875" style="10" customWidth="1"/>
    <col min="5896" max="5896" width="11.42578125" style="10"/>
    <col min="5897" max="5897" width="19.85546875" style="10" customWidth="1"/>
    <col min="5898" max="5902" width="11.42578125" style="10"/>
    <col min="5903" max="5903" width="12.7109375" style="10" customWidth="1"/>
    <col min="5904" max="6142" width="11.42578125" style="10"/>
    <col min="6143" max="6143" width="8.85546875" style="10" customWidth="1"/>
    <col min="6144" max="6144" width="7" style="10" customWidth="1"/>
    <col min="6145" max="6145" width="41.28515625" style="10" customWidth="1"/>
    <col min="6146" max="6146" width="5.85546875" style="10" customWidth="1"/>
    <col min="6147" max="6147" width="7" style="10" customWidth="1"/>
    <col min="6148" max="6148" width="7.28515625" style="10" customWidth="1"/>
    <col min="6149" max="6149" width="7.140625" style="10" customWidth="1"/>
    <col min="6150" max="6151" width="6.85546875" style="10" customWidth="1"/>
    <col min="6152" max="6152" width="11.42578125" style="10"/>
    <col min="6153" max="6153" width="19.85546875" style="10" customWidth="1"/>
    <col min="6154" max="6158" width="11.42578125" style="10"/>
    <col min="6159" max="6159" width="12.7109375" style="10" customWidth="1"/>
    <col min="6160" max="6398" width="11.42578125" style="10"/>
    <col min="6399" max="6399" width="8.85546875" style="10" customWidth="1"/>
    <col min="6400" max="6400" width="7" style="10" customWidth="1"/>
    <col min="6401" max="6401" width="41.28515625" style="10" customWidth="1"/>
    <col min="6402" max="6402" width="5.85546875" style="10" customWidth="1"/>
    <col min="6403" max="6403" width="7" style="10" customWidth="1"/>
    <col min="6404" max="6404" width="7.28515625" style="10" customWidth="1"/>
    <col min="6405" max="6405" width="7.140625" style="10" customWidth="1"/>
    <col min="6406" max="6407" width="6.85546875" style="10" customWidth="1"/>
    <col min="6408" max="6408" width="11.42578125" style="10"/>
    <col min="6409" max="6409" width="19.85546875" style="10" customWidth="1"/>
    <col min="6410" max="6414" width="11.42578125" style="10"/>
    <col min="6415" max="6415" width="12.7109375" style="10" customWidth="1"/>
    <col min="6416" max="6654" width="11.42578125" style="10"/>
    <col min="6655" max="6655" width="8.85546875" style="10" customWidth="1"/>
    <col min="6656" max="6656" width="7" style="10" customWidth="1"/>
    <col min="6657" max="6657" width="41.28515625" style="10" customWidth="1"/>
    <col min="6658" max="6658" width="5.85546875" style="10" customWidth="1"/>
    <col min="6659" max="6659" width="7" style="10" customWidth="1"/>
    <col min="6660" max="6660" width="7.28515625" style="10" customWidth="1"/>
    <col min="6661" max="6661" width="7.140625" style="10" customWidth="1"/>
    <col min="6662" max="6663" width="6.85546875" style="10" customWidth="1"/>
    <col min="6664" max="6664" width="11.42578125" style="10"/>
    <col min="6665" max="6665" width="19.85546875" style="10" customWidth="1"/>
    <col min="6666" max="6670" width="11.42578125" style="10"/>
    <col min="6671" max="6671" width="12.7109375" style="10" customWidth="1"/>
    <col min="6672" max="6910" width="11.42578125" style="10"/>
    <col min="6911" max="6911" width="8.85546875" style="10" customWidth="1"/>
    <col min="6912" max="6912" width="7" style="10" customWidth="1"/>
    <col min="6913" max="6913" width="41.28515625" style="10" customWidth="1"/>
    <col min="6914" max="6914" width="5.85546875" style="10" customWidth="1"/>
    <col min="6915" max="6915" width="7" style="10" customWidth="1"/>
    <col min="6916" max="6916" width="7.28515625" style="10" customWidth="1"/>
    <col min="6917" max="6917" width="7.140625" style="10" customWidth="1"/>
    <col min="6918" max="6919" width="6.85546875" style="10" customWidth="1"/>
    <col min="6920" max="6920" width="11.42578125" style="10"/>
    <col min="6921" max="6921" width="19.85546875" style="10" customWidth="1"/>
    <col min="6922" max="6926" width="11.42578125" style="10"/>
    <col min="6927" max="6927" width="12.7109375" style="10" customWidth="1"/>
    <col min="6928" max="7166" width="11.42578125" style="10"/>
    <col min="7167" max="7167" width="8.85546875" style="10" customWidth="1"/>
    <col min="7168" max="7168" width="7" style="10" customWidth="1"/>
    <col min="7169" max="7169" width="41.28515625" style="10" customWidth="1"/>
    <col min="7170" max="7170" width="5.85546875" style="10" customWidth="1"/>
    <col min="7171" max="7171" width="7" style="10" customWidth="1"/>
    <col min="7172" max="7172" width="7.28515625" style="10" customWidth="1"/>
    <col min="7173" max="7173" width="7.140625" style="10" customWidth="1"/>
    <col min="7174" max="7175" width="6.85546875" style="10" customWidth="1"/>
    <col min="7176" max="7176" width="11.42578125" style="10"/>
    <col min="7177" max="7177" width="19.85546875" style="10" customWidth="1"/>
    <col min="7178" max="7182" width="11.42578125" style="10"/>
    <col min="7183" max="7183" width="12.7109375" style="10" customWidth="1"/>
    <col min="7184" max="7422" width="11.42578125" style="10"/>
    <col min="7423" max="7423" width="8.85546875" style="10" customWidth="1"/>
    <col min="7424" max="7424" width="7" style="10" customWidth="1"/>
    <col min="7425" max="7425" width="41.28515625" style="10" customWidth="1"/>
    <col min="7426" max="7426" width="5.85546875" style="10" customWidth="1"/>
    <col min="7427" max="7427" width="7" style="10" customWidth="1"/>
    <col min="7428" max="7428" width="7.28515625" style="10" customWidth="1"/>
    <col min="7429" max="7429" width="7.140625" style="10" customWidth="1"/>
    <col min="7430" max="7431" width="6.85546875" style="10" customWidth="1"/>
    <col min="7432" max="7432" width="11.42578125" style="10"/>
    <col min="7433" max="7433" width="19.85546875" style="10" customWidth="1"/>
    <col min="7434" max="7438" width="11.42578125" style="10"/>
    <col min="7439" max="7439" width="12.7109375" style="10" customWidth="1"/>
    <col min="7440" max="7678" width="11.42578125" style="10"/>
    <col min="7679" max="7679" width="8.85546875" style="10" customWidth="1"/>
    <col min="7680" max="7680" width="7" style="10" customWidth="1"/>
    <col min="7681" max="7681" width="41.28515625" style="10" customWidth="1"/>
    <col min="7682" max="7682" width="5.85546875" style="10" customWidth="1"/>
    <col min="7683" max="7683" width="7" style="10" customWidth="1"/>
    <col min="7684" max="7684" width="7.28515625" style="10" customWidth="1"/>
    <col min="7685" max="7685" width="7.140625" style="10" customWidth="1"/>
    <col min="7686" max="7687" width="6.85546875" style="10" customWidth="1"/>
    <col min="7688" max="7688" width="11.42578125" style="10"/>
    <col min="7689" max="7689" width="19.85546875" style="10" customWidth="1"/>
    <col min="7690" max="7694" width="11.42578125" style="10"/>
    <col min="7695" max="7695" width="12.7109375" style="10" customWidth="1"/>
    <col min="7696" max="7934" width="11.42578125" style="10"/>
    <col min="7935" max="7935" width="8.85546875" style="10" customWidth="1"/>
    <col min="7936" max="7936" width="7" style="10" customWidth="1"/>
    <col min="7937" max="7937" width="41.28515625" style="10" customWidth="1"/>
    <col min="7938" max="7938" width="5.85546875" style="10" customWidth="1"/>
    <col min="7939" max="7939" width="7" style="10" customWidth="1"/>
    <col min="7940" max="7940" width="7.28515625" style="10" customWidth="1"/>
    <col min="7941" max="7941" width="7.140625" style="10" customWidth="1"/>
    <col min="7942" max="7943" width="6.85546875" style="10" customWidth="1"/>
    <col min="7944" max="7944" width="11.42578125" style="10"/>
    <col min="7945" max="7945" width="19.85546875" style="10" customWidth="1"/>
    <col min="7946" max="7950" width="11.42578125" style="10"/>
    <col min="7951" max="7951" width="12.7109375" style="10" customWidth="1"/>
    <col min="7952" max="8190" width="11.42578125" style="10"/>
    <col min="8191" max="8191" width="8.85546875" style="10" customWidth="1"/>
    <col min="8192" max="8192" width="7" style="10" customWidth="1"/>
    <col min="8193" max="8193" width="41.28515625" style="10" customWidth="1"/>
    <col min="8194" max="8194" width="5.85546875" style="10" customWidth="1"/>
    <col min="8195" max="8195" width="7" style="10" customWidth="1"/>
    <col min="8196" max="8196" width="7.28515625" style="10" customWidth="1"/>
    <col min="8197" max="8197" width="7.140625" style="10" customWidth="1"/>
    <col min="8198" max="8199" width="6.85546875" style="10" customWidth="1"/>
    <col min="8200" max="8200" width="11.42578125" style="10"/>
    <col min="8201" max="8201" width="19.85546875" style="10" customWidth="1"/>
    <col min="8202" max="8206" width="11.42578125" style="10"/>
    <col min="8207" max="8207" width="12.7109375" style="10" customWidth="1"/>
    <col min="8208" max="8446" width="11.42578125" style="10"/>
    <col min="8447" max="8447" width="8.85546875" style="10" customWidth="1"/>
    <col min="8448" max="8448" width="7" style="10" customWidth="1"/>
    <col min="8449" max="8449" width="41.28515625" style="10" customWidth="1"/>
    <col min="8450" max="8450" width="5.85546875" style="10" customWidth="1"/>
    <col min="8451" max="8451" width="7" style="10" customWidth="1"/>
    <col min="8452" max="8452" width="7.28515625" style="10" customWidth="1"/>
    <col min="8453" max="8453" width="7.140625" style="10" customWidth="1"/>
    <col min="8454" max="8455" width="6.85546875" style="10" customWidth="1"/>
    <col min="8456" max="8456" width="11.42578125" style="10"/>
    <col min="8457" max="8457" width="19.85546875" style="10" customWidth="1"/>
    <col min="8458" max="8462" width="11.42578125" style="10"/>
    <col min="8463" max="8463" width="12.7109375" style="10" customWidth="1"/>
    <col min="8464" max="8702" width="11.42578125" style="10"/>
    <col min="8703" max="8703" width="8.85546875" style="10" customWidth="1"/>
    <col min="8704" max="8704" width="7" style="10" customWidth="1"/>
    <col min="8705" max="8705" width="41.28515625" style="10" customWidth="1"/>
    <col min="8706" max="8706" width="5.85546875" style="10" customWidth="1"/>
    <col min="8707" max="8707" width="7" style="10" customWidth="1"/>
    <col min="8708" max="8708" width="7.28515625" style="10" customWidth="1"/>
    <col min="8709" max="8709" width="7.140625" style="10" customWidth="1"/>
    <col min="8710" max="8711" width="6.85546875" style="10" customWidth="1"/>
    <col min="8712" max="8712" width="11.42578125" style="10"/>
    <col min="8713" max="8713" width="19.85546875" style="10" customWidth="1"/>
    <col min="8714" max="8718" width="11.42578125" style="10"/>
    <col min="8719" max="8719" width="12.7109375" style="10" customWidth="1"/>
    <col min="8720" max="8958" width="11.42578125" style="10"/>
    <col min="8959" max="8959" width="8.85546875" style="10" customWidth="1"/>
    <col min="8960" max="8960" width="7" style="10" customWidth="1"/>
    <col min="8961" max="8961" width="41.28515625" style="10" customWidth="1"/>
    <col min="8962" max="8962" width="5.85546875" style="10" customWidth="1"/>
    <col min="8963" max="8963" width="7" style="10" customWidth="1"/>
    <col min="8964" max="8964" width="7.28515625" style="10" customWidth="1"/>
    <col min="8965" max="8965" width="7.140625" style="10" customWidth="1"/>
    <col min="8966" max="8967" width="6.85546875" style="10" customWidth="1"/>
    <col min="8968" max="8968" width="11.42578125" style="10"/>
    <col min="8969" max="8969" width="19.85546875" style="10" customWidth="1"/>
    <col min="8970" max="8974" width="11.42578125" style="10"/>
    <col min="8975" max="8975" width="12.7109375" style="10" customWidth="1"/>
    <col min="8976" max="9214" width="11.42578125" style="10"/>
    <col min="9215" max="9215" width="8.85546875" style="10" customWidth="1"/>
    <col min="9216" max="9216" width="7" style="10" customWidth="1"/>
    <col min="9217" max="9217" width="41.28515625" style="10" customWidth="1"/>
    <col min="9218" max="9218" width="5.85546875" style="10" customWidth="1"/>
    <col min="9219" max="9219" width="7" style="10" customWidth="1"/>
    <col min="9220" max="9220" width="7.28515625" style="10" customWidth="1"/>
    <col min="9221" max="9221" width="7.140625" style="10" customWidth="1"/>
    <col min="9222" max="9223" width="6.85546875" style="10" customWidth="1"/>
    <col min="9224" max="9224" width="11.42578125" style="10"/>
    <col min="9225" max="9225" width="19.85546875" style="10" customWidth="1"/>
    <col min="9226" max="9230" width="11.42578125" style="10"/>
    <col min="9231" max="9231" width="12.7109375" style="10" customWidth="1"/>
    <col min="9232" max="9470" width="11.42578125" style="10"/>
    <col min="9471" max="9471" width="8.85546875" style="10" customWidth="1"/>
    <col min="9472" max="9472" width="7" style="10" customWidth="1"/>
    <col min="9473" max="9473" width="41.28515625" style="10" customWidth="1"/>
    <col min="9474" max="9474" width="5.85546875" style="10" customWidth="1"/>
    <col min="9475" max="9475" width="7" style="10" customWidth="1"/>
    <col min="9476" max="9476" width="7.28515625" style="10" customWidth="1"/>
    <col min="9477" max="9477" width="7.140625" style="10" customWidth="1"/>
    <col min="9478" max="9479" width="6.85546875" style="10" customWidth="1"/>
    <col min="9480" max="9480" width="11.42578125" style="10"/>
    <col min="9481" max="9481" width="19.85546875" style="10" customWidth="1"/>
    <col min="9482" max="9486" width="11.42578125" style="10"/>
    <col min="9487" max="9487" width="12.7109375" style="10" customWidth="1"/>
    <col min="9488" max="9726" width="11.42578125" style="10"/>
    <col min="9727" max="9727" width="8.85546875" style="10" customWidth="1"/>
    <col min="9728" max="9728" width="7" style="10" customWidth="1"/>
    <col min="9729" max="9729" width="41.28515625" style="10" customWidth="1"/>
    <col min="9730" max="9730" width="5.85546875" style="10" customWidth="1"/>
    <col min="9731" max="9731" width="7" style="10" customWidth="1"/>
    <col min="9732" max="9732" width="7.28515625" style="10" customWidth="1"/>
    <col min="9733" max="9733" width="7.140625" style="10" customWidth="1"/>
    <col min="9734" max="9735" width="6.85546875" style="10" customWidth="1"/>
    <col min="9736" max="9736" width="11.42578125" style="10"/>
    <col min="9737" max="9737" width="19.85546875" style="10" customWidth="1"/>
    <col min="9738" max="9742" width="11.42578125" style="10"/>
    <col min="9743" max="9743" width="12.7109375" style="10" customWidth="1"/>
    <col min="9744" max="9982" width="11.42578125" style="10"/>
    <col min="9983" max="9983" width="8.85546875" style="10" customWidth="1"/>
    <col min="9984" max="9984" width="7" style="10" customWidth="1"/>
    <col min="9985" max="9985" width="41.28515625" style="10" customWidth="1"/>
    <col min="9986" max="9986" width="5.85546875" style="10" customWidth="1"/>
    <col min="9987" max="9987" width="7" style="10" customWidth="1"/>
    <col min="9988" max="9988" width="7.28515625" style="10" customWidth="1"/>
    <col min="9989" max="9989" width="7.140625" style="10" customWidth="1"/>
    <col min="9990" max="9991" width="6.85546875" style="10" customWidth="1"/>
    <col min="9992" max="9992" width="11.42578125" style="10"/>
    <col min="9993" max="9993" width="19.85546875" style="10" customWidth="1"/>
    <col min="9994" max="9998" width="11.42578125" style="10"/>
    <col min="9999" max="9999" width="12.7109375" style="10" customWidth="1"/>
    <col min="10000" max="10238" width="11.42578125" style="10"/>
    <col min="10239" max="10239" width="8.85546875" style="10" customWidth="1"/>
    <col min="10240" max="10240" width="7" style="10" customWidth="1"/>
    <col min="10241" max="10241" width="41.28515625" style="10" customWidth="1"/>
    <col min="10242" max="10242" width="5.85546875" style="10" customWidth="1"/>
    <col min="10243" max="10243" width="7" style="10" customWidth="1"/>
    <col min="10244" max="10244" width="7.28515625" style="10" customWidth="1"/>
    <col min="10245" max="10245" width="7.140625" style="10" customWidth="1"/>
    <col min="10246" max="10247" width="6.85546875" style="10" customWidth="1"/>
    <col min="10248" max="10248" width="11.42578125" style="10"/>
    <col min="10249" max="10249" width="19.85546875" style="10" customWidth="1"/>
    <col min="10250" max="10254" width="11.42578125" style="10"/>
    <col min="10255" max="10255" width="12.7109375" style="10" customWidth="1"/>
    <col min="10256" max="10494" width="11.42578125" style="10"/>
    <col min="10495" max="10495" width="8.85546875" style="10" customWidth="1"/>
    <col min="10496" max="10496" width="7" style="10" customWidth="1"/>
    <col min="10497" max="10497" width="41.28515625" style="10" customWidth="1"/>
    <col min="10498" max="10498" width="5.85546875" style="10" customWidth="1"/>
    <col min="10499" max="10499" width="7" style="10" customWidth="1"/>
    <col min="10500" max="10500" width="7.28515625" style="10" customWidth="1"/>
    <col min="10501" max="10501" width="7.140625" style="10" customWidth="1"/>
    <col min="10502" max="10503" width="6.85546875" style="10" customWidth="1"/>
    <col min="10504" max="10504" width="11.42578125" style="10"/>
    <col min="10505" max="10505" width="19.85546875" style="10" customWidth="1"/>
    <col min="10506" max="10510" width="11.42578125" style="10"/>
    <col min="10511" max="10511" width="12.7109375" style="10" customWidth="1"/>
    <col min="10512" max="10750" width="11.42578125" style="10"/>
    <col min="10751" max="10751" width="8.85546875" style="10" customWidth="1"/>
    <col min="10752" max="10752" width="7" style="10" customWidth="1"/>
    <col min="10753" max="10753" width="41.28515625" style="10" customWidth="1"/>
    <col min="10754" max="10754" width="5.85546875" style="10" customWidth="1"/>
    <col min="10755" max="10755" width="7" style="10" customWidth="1"/>
    <col min="10756" max="10756" width="7.28515625" style="10" customWidth="1"/>
    <col min="10757" max="10757" width="7.140625" style="10" customWidth="1"/>
    <col min="10758" max="10759" width="6.85546875" style="10" customWidth="1"/>
    <col min="10760" max="10760" width="11.42578125" style="10"/>
    <col min="10761" max="10761" width="19.85546875" style="10" customWidth="1"/>
    <col min="10762" max="10766" width="11.42578125" style="10"/>
    <col min="10767" max="10767" width="12.7109375" style="10" customWidth="1"/>
    <col min="10768" max="11006" width="11.42578125" style="10"/>
    <col min="11007" max="11007" width="8.85546875" style="10" customWidth="1"/>
    <col min="11008" max="11008" width="7" style="10" customWidth="1"/>
    <col min="11009" max="11009" width="41.28515625" style="10" customWidth="1"/>
    <col min="11010" max="11010" width="5.85546875" style="10" customWidth="1"/>
    <col min="11011" max="11011" width="7" style="10" customWidth="1"/>
    <col min="11012" max="11012" width="7.28515625" style="10" customWidth="1"/>
    <col min="11013" max="11013" width="7.140625" style="10" customWidth="1"/>
    <col min="11014" max="11015" width="6.85546875" style="10" customWidth="1"/>
    <col min="11016" max="11016" width="11.42578125" style="10"/>
    <col min="11017" max="11017" width="19.85546875" style="10" customWidth="1"/>
    <col min="11018" max="11022" width="11.42578125" style="10"/>
    <col min="11023" max="11023" width="12.7109375" style="10" customWidth="1"/>
    <col min="11024" max="11262" width="11.42578125" style="10"/>
    <col min="11263" max="11263" width="8.85546875" style="10" customWidth="1"/>
    <col min="11264" max="11264" width="7" style="10" customWidth="1"/>
    <col min="11265" max="11265" width="41.28515625" style="10" customWidth="1"/>
    <col min="11266" max="11266" width="5.85546875" style="10" customWidth="1"/>
    <col min="11267" max="11267" width="7" style="10" customWidth="1"/>
    <col min="11268" max="11268" width="7.28515625" style="10" customWidth="1"/>
    <col min="11269" max="11269" width="7.140625" style="10" customWidth="1"/>
    <col min="11270" max="11271" width="6.85546875" style="10" customWidth="1"/>
    <col min="11272" max="11272" width="11.42578125" style="10"/>
    <col min="11273" max="11273" width="19.85546875" style="10" customWidth="1"/>
    <col min="11274" max="11278" width="11.42578125" style="10"/>
    <col min="11279" max="11279" width="12.7109375" style="10" customWidth="1"/>
    <col min="11280" max="11518" width="11.42578125" style="10"/>
    <col min="11519" max="11519" width="8.85546875" style="10" customWidth="1"/>
    <col min="11520" max="11520" width="7" style="10" customWidth="1"/>
    <col min="11521" max="11521" width="41.28515625" style="10" customWidth="1"/>
    <col min="11522" max="11522" width="5.85546875" style="10" customWidth="1"/>
    <col min="11523" max="11523" width="7" style="10" customWidth="1"/>
    <col min="11524" max="11524" width="7.28515625" style="10" customWidth="1"/>
    <col min="11525" max="11525" width="7.140625" style="10" customWidth="1"/>
    <col min="11526" max="11527" width="6.85546875" style="10" customWidth="1"/>
    <col min="11528" max="11528" width="11.42578125" style="10"/>
    <col min="11529" max="11529" width="19.85546875" style="10" customWidth="1"/>
    <col min="11530" max="11534" width="11.42578125" style="10"/>
    <col min="11535" max="11535" width="12.7109375" style="10" customWidth="1"/>
    <col min="11536" max="11774" width="11.42578125" style="10"/>
    <col min="11775" max="11775" width="8.85546875" style="10" customWidth="1"/>
    <col min="11776" max="11776" width="7" style="10" customWidth="1"/>
    <col min="11777" max="11777" width="41.28515625" style="10" customWidth="1"/>
    <col min="11778" max="11778" width="5.85546875" style="10" customWidth="1"/>
    <col min="11779" max="11779" width="7" style="10" customWidth="1"/>
    <col min="11780" max="11780" width="7.28515625" style="10" customWidth="1"/>
    <col min="11781" max="11781" width="7.140625" style="10" customWidth="1"/>
    <col min="11782" max="11783" width="6.85546875" style="10" customWidth="1"/>
    <col min="11784" max="11784" width="11.42578125" style="10"/>
    <col min="11785" max="11785" width="19.85546875" style="10" customWidth="1"/>
    <col min="11786" max="11790" width="11.42578125" style="10"/>
    <col min="11791" max="11791" width="12.7109375" style="10" customWidth="1"/>
    <col min="11792" max="12030" width="11.42578125" style="10"/>
    <col min="12031" max="12031" width="8.85546875" style="10" customWidth="1"/>
    <col min="12032" max="12032" width="7" style="10" customWidth="1"/>
    <col min="12033" max="12033" width="41.28515625" style="10" customWidth="1"/>
    <col min="12034" max="12034" width="5.85546875" style="10" customWidth="1"/>
    <col min="12035" max="12035" width="7" style="10" customWidth="1"/>
    <col min="12036" max="12036" width="7.28515625" style="10" customWidth="1"/>
    <col min="12037" max="12037" width="7.140625" style="10" customWidth="1"/>
    <col min="12038" max="12039" width="6.85546875" style="10" customWidth="1"/>
    <col min="12040" max="12040" width="11.42578125" style="10"/>
    <col min="12041" max="12041" width="19.85546875" style="10" customWidth="1"/>
    <col min="12042" max="12046" width="11.42578125" style="10"/>
    <col min="12047" max="12047" width="12.7109375" style="10" customWidth="1"/>
    <col min="12048" max="12286" width="11.42578125" style="10"/>
    <col min="12287" max="12287" width="8.85546875" style="10" customWidth="1"/>
    <col min="12288" max="12288" width="7" style="10" customWidth="1"/>
    <col min="12289" max="12289" width="41.28515625" style="10" customWidth="1"/>
    <col min="12290" max="12290" width="5.85546875" style="10" customWidth="1"/>
    <col min="12291" max="12291" width="7" style="10" customWidth="1"/>
    <col min="12292" max="12292" width="7.28515625" style="10" customWidth="1"/>
    <col min="12293" max="12293" width="7.140625" style="10" customWidth="1"/>
    <col min="12294" max="12295" width="6.85546875" style="10" customWidth="1"/>
    <col min="12296" max="12296" width="11.42578125" style="10"/>
    <col min="12297" max="12297" width="19.85546875" style="10" customWidth="1"/>
    <col min="12298" max="12302" width="11.42578125" style="10"/>
    <col min="12303" max="12303" width="12.7109375" style="10" customWidth="1"/>
    <col min="12304" max="12542" width="11.42578125" style="10"/>
    <col min="12543" max="12543" width="8.85546875" style="10" customWidth="1"/>
    <col min="12544" max="12544" width="7" style="10" customWidth="1"/>
    <col min="12545" max="12545" width="41.28515625" style="10" customWidth="1"/>
    <col min="12546" max="12546" width="5.85546875" style="10" customWidth="1"/>
    <col min="12547" max="12547" width="7" style="10" customWidth="1"/>
    <col min="12548" max="12548" width="7.28515625" style="10" customWidth="1"/>
    <col min="12549" max="12549" width="7.140625" style="10" customWidth="1"/>
    <col min="12550" max="12551" width="6.85546875" style="10" customWidth="1"/>
    <col min="12552" max="12552" width="11.42578125" style="10"/>
    <col min="12553" max="12553" width="19.85546875" style="10" customWidth="1"/>
    <col min="12554" max="12558" width="11.42578125" style="10"/>
    <col min="12559" max="12559" width="12.7109375" style="10" customWidth="1"/>
    <col min="12560" max="12798" width="11.42578125" style="10"/>
    <col min="12799" max="12799" width="8.85546875" style="10" customWidth="1"/>
    <col min="12800" max="12800" width="7" style="10" customWidth="1"/>
    <col min="12801" max="12801" width="41.28515625" style="10" customWidth="1"/>
    <col min="12802" max="12802" width="5.85546875" style="10" customWidth="1"/>
    <col min="12803" max="12803" width="7" style="10" customWidth="1"/>
    <col min="12804" max="12804" width="7.28515625" style="10" customWidth="1"/>
    <col min="12805" max="12805" width="7.140625" style="10" customWidth="1"/>
    <col min="12806" max="12807" width="6.85546875" style="10" customWidth="1"/>
    <col min="12808" max="12808" width="11.42578125" style="10"/>
    <col min="12809" max="12809" width="19.85546875" style="10" customWidth="1"/>
    <col min="12810" max="12814" width="11.42578125" style="10"/>
    <col min="12815" max="12815" width="12.7109375" style="10" customWidth="1"/>
    <col min="12816" max="13054" width="11.42578125" style="10"/>
    <col min="13055" max="13055" width="8.85546875" style="10" customWidth="1"/>
    <col min="13056" max="13056" width="7" style="10" customWidth="1"/>
    <col min="13057" max="13057" width="41.28515625" style="10" customWidth="1"/>
    <col min="13058" max="13058" width="5.85546875" style="10" customWidth="1"/>
    <col min="13059" max="13059" width="7" style="10" customWidth="1"/>
    <col min="13060" max="13060" width="7.28515625" style="10" customWidth="1"/>
    <col min="13061" max="13061" width="7.140625" style="10" customWidth="1"/>
    <col min="13062" max="13063" width="6.85546875" style="10" customWidth="1"/>
    <col min="13064" max="13064" width="11.42578125" style="10"/>
    <col min="13065" max="13065" width="19.85546875" style="10" customWidth="1"/>
    <col min="13066" max="13070" width="11.42578125" style="10"/>
    <col min="13071" max="13071" width="12.7109375" style="10" customWidth="1"/>
    <col min="13072" max="13310" width="11.42578125" style="10"/>
    <col min="13311" max="13311" width="8.85546875" style="10" customWidth="1"/>
    <col min="13312" max="13312" width="7" style="10" customWidth="1"/>
    <col min="13313" max="13313" width="41.28515625" style="10" customWidth="1"/>
    <col min="13314" max="13314" width="5.85546875" style="10" customWidth="1"/>
    <col min="13315" max="13315" width="7" style="10" customWidth="1"/>
    <col min="13316" max="13316" width="7.28515625" style="10" customWidth="1"/>
    <col min="13317" max="13317" width="7.140625" style="10" customWidth="1"/>
    <col min="13318" max="13319" width="6.85546875" style="10" customWidth="1"/>
    <col min="13320" max="13320" width="11.42578125" style="10"/>
    <col min="13321" max="13321" width="19.85546875" style="10" customWidth="1"/>
    <col min="13322" max="13326" width="11.42578125" style="10"/>
    <col min="13327" max="13327" width="12.7109375" style="10" customWidth="1"/>
    <col min="13328" max="13566" width="11.42578125" style="10"/>
    <col min="13567" max="13567" width="8.85546875" style="10" customWidth="1"/>
    <col min="13568" max="13568" width="7" style="10" customWidth="1"/>
    <col min="13569" max="13569" width="41.28515625" style="10" customWidth="1"/>
    <col min="13570" max="13570" width="5.85546875" style="10" customWidth="1"/>
    <col min="13571" max="13571" width="7" style="10" customWidth="1"/>
    <col min="13572" max="13572" width="7.28515625" style="10" customWidth="1"/>
    <col min="13573" max="13573" width="7.140625" style="10" customWidth="1"/>
    <col min="13574" max="13575" width="6.85546875" style="10" customWidth="1"/>
    <col min="13576" max="13576" width="11.42578125" style="10"/>
    <col min="13577" max="13577" width="19.85546875" style="10" customWidth="1"/>
    <col min="13578" max="13582" width="11.42578125" style="10"/>
    <col min="13583" max="13583" width="12.7109375" style="10" customWidth="1"/>
    <col min="13584" max="13822" width="11.42578125" style="10"/>
    <col min="13823" max="13823" width="8.85546875" style="10" customWidth="1"/>
    <col min="13824" max="13824" width="7" style="10" customWidth="1"/>
    <col min="13825" max="13825" width="41.28515625" style="10" customWidth="1"/>
    <col min="13826" max="13826" width="5.85546875" style="10" customWidth="1"/>
    <col min="13827" max="13827" width="7" style="10" customWidth="1"/>
    <col min="13828" max="13828" width="7.28515625" style="10" customWidth="1"/>
    <col min="13829" max="13829" width="7.140625" style="10" customWidth="1"/>
    <col min="13830" max="13831" width="6.85546875" style="10" customWidth="1"/>
    <col min="13832" max="13832" width="11.42578125" style="10"/>
    <col min="13833" max="13833" width="19.85546875" style="10" customWidth="1"/>
    <col min="13834" max="13838" width="11.42578125" style="10"/>
    <col min="13839" max="13839" width="12.7109375" style="10" customWidth="1"/>
    <col min="13840" max="14078" width="11.42578125" style="10"/>
    <col min="14079" max="14079" width="8.85546875" style="10" customWidth="1"/>
    <col min="14080" max="14080" width="7" style="10" customWidth="1"/>
    <col min="14081" max="14081" width="41.28515625" style="10" customWidth="1"/>
    <col min="14082" max="14082" width="5.85546875" style="10" customWidth="1"/>
    <col min="14083" max="14083" width="7" style="10" customWidth="1"/>
    <col min="14084" max="14084" width="7.28515625" style="10" customWidth="1"/>
    <col min="14085" max="14085" width="7.140625" style="10" customWidth="1"/>
    <col min="14086" max="14087" width="6.85546875" style="10" customWidth="1"/>
    <col min="14088" max="14088" width="11.42578125" style="10"/>
    <col min="14089" max="14089" width="19.85546875" style="10" customWidth="1"/>
    <col min="14090" max="14094" width="11.42578125" style="10"/>
    <col min="14095" max="14095" width="12.7109375" style="10" customWidth="1"/>
    <col min="14096" max="14334" width="11.42578125" style="10"/>
    <col min="14335" max="14335" width="8.85546875" style="10" customWidth="1"/>
    <col min="14336" max="14336" width="7" style="10" customWidth="1"/>
    <col min="14337" max="14337" width="41.28515625" style="10" customWidth="1"/>
    <col min="14338" max="14338" width="5.85546875" style="10" customWidth="1"/>
    <col min="14339" max="14339" width="7" style="10" customWidth="1"/>
    <col min="14340" max="14340" width="7.28515625" style="10" customWidth="1"/>
    <col min="14341" max="14341" width="7.140625" style="10" customWidth="1"/>
    <col min="14342" max="14343" width="6.85546875" style="10" customWidth="1"/>
    <col min="14344" max="14344" width="11.42578125" style="10"/>
    <col min="14345" max="14345" width="19.85546875" style="10" customWidth="1"/>
    <col min="14346" max="14350" width="11.42578125" style="10"/>
    <col min="14351" max="14351" width="12.7109375" style="10" customWidth="1"/>
    <col min="14352" max="14590" width="11.42578125" style="10"/>
    <col min="14591" max="14591" width="8.85546875" style="10" customWidth="1"/>
    <col min="14592" max="14592" width="7" style="10" customWidth="1"/>
    <col min="14593" max="14593" width="41.28515625" style="10" customWidth="1"/>
    <col min="14594" max="14594" width="5.85546875" style="10" customWidth="1"/>
    <col min="14595" max="14595" width="7" style="10" customWidth="1"/>
    <col min="14596" max="14596" width="7.28515625" style="10" customWidth="1"/>
    <col min="14597" max="14597" width="7.140625" style="10" customWidth="1"/>
    <col min="14598" max="14599" width="6.85546875" style="10" customWidth="1"/>
    <col min="14600" max="14600" width="11.42578125" style="10"/>
    <col min="14601" max="14601" width="19.85546875" style="10" customWidth="1"/>
    <col min="14602" max="14606" width="11.42578125" style="10"/>
    <col min="14607" max="14607" width="12.7109375" style="10" customWidth="1"/>
    <col min="14608" max="14846" width="11.42578125" style="10"/>
    <col min="14847" max="14847" width="8.85546875" style="10" customWidth="1"/>
    <col min="14848" max="14848" width="7" style="10" customWidth="1"/>
    <col min="14849" max="14849" width="41.28515625" style="10" customWidth="1"/>
    <col min="14850" max="14850" width="5.85546875" style="10" customWidth="1"/>
    <col min="14851" max="14851" width="7" style="10" customWidth="1"/>
    <col min="14852" max="14852" width="7.28515625" style="10" customWidth="1"/>
    <col min="14853" max="14853" width="7.140625" style="10" customWidth="1"/>
    <col min="14854" max="14855" width="6.85546875" style="10" customWidth="1"/>
    <col min="14856" max="14856" width="11.42578125" style="10"/>
    <col min="14857" max="14857" width="19.85546875" style="10" customWidth="1"/>
    <col min="14858" max="14862" width="11.42578125" style="10"/>
    <col min="14863" max="14863" width="12.7109375" style="10" customWidth="1"/>
    <col min="14864" max="15102" width="11.42578125" style="10"/>
    <col min="15103" max="15103" width="8.85546875" style="10" customWidth="1"/>
    <col min="15104" max="15104" width="7" style="10" customWidth="1"/>
    <col min="15105" max="15105" width="41.28515625" style="10" customWidth="1"/>
    <col min="15106" max="15106" width="5.85546875" style="10" customWidth="1"/>
    <col min="15107" max="15107" width="7" style="10" customWidth="1"/>
    <col min="15108" max="15108" width="7.28515625" style="10" customWidth="1"/>
    <col min="15109" max="15109" width="7.140625" style="10" customWidth="1"/>
    <col min="15110" max="15111" width="6.85546875" style="10" customWidth="1"/>
    <col min="15112" max="15112" width="11.42578125" style="10"/>
    <col min="15113" max="15113" width="19.85546875" style="10" customWidth="1"/>
    <col min="15114" max="15118" width="11.42578125" style="10"/>
    <col min="15119" max="15119" width="12.7109375" style="10" customWidth="1"/>
    <col min="15120" max="15358" width="11.42578125" style="10"/>
    <col min="15359" max="15359" width="8.85546875" style="10" customWidth="1"/>
    <col min="15360" max="15360" width="7" style="10" customWidth="1"/>
    <col min="15361" max="15361" width="41.28515625" style="10" customWidth="1"/>
    <col min="15362" max="15362" width="5.85546875" style="10" customWidth="1"/>
    <col min="15363" max="15363" width="7" style="10" customWidth="1"/>
    <col min="15364" max="15364" width="7.28515625" style="10" customWidth="1"/>
    <col min="15365" max="15365" width="7.140625" style="10" customWidth="1"/>
    <col min="15366" max="15367" width="6.85546875" style="10" customWidth="1"/>
    <col min="15368" max="15368" width="11.42578125" style="10"/>
    <col min="15369" max="15369" width="19.85546875" style="10" customWidth="1"/>
    <col min="15370" max="15374" width="11.42578125" style="10"/>
    <col min="15375" max="15375" width="12.7109375" style="10" customWidth="1"/>
    <col min="15376" max="15614" width="11.42578125" style="10"/>
    <col min="15615" max="15615" width="8.85546875" style="10" customWidth="1"/>
    <col min="15616" max="15616" width="7" style="10" customWidth="1"/>
    <col min="15617" max="15617" width="41.28515625" style="10" customWidth="1"/>
    <col min="15618" max="15618" width="5.85546875" style="10" customWidth="1"/>
    <col min="15619" max="15619" width="7" style="10" customWidth="1"/>
    <col min="15620" max="15620" width="7.28515625" style="10" customWidth="1"/>
    <col min="15621" max="15621" width="7.140625" style="10" customWidth="1"/>
    <col min="15622" max="15623" width="6.85546875" style="10" customWidth="1"/>
    <col min="15624" max="15624" width="11.42578125" style="10"/>
    <col min="15625" max="15625" width="19.85546875" style="10" customWidth="1"/>
    <col min="15626" max="15630" width="11.42578125" style="10"/>
    <col min="15631" max="15631" width="12.7109375" style="10" customWidth="1"/>
    <col min="15632" max="15870" width="11.42578125" style="10"/>
    <col min="15871" max="15871" width="8.85546875" style="10" customWidth="1"/>
    <col min="15872" max="15872" width="7" style="10" customWidth="1"/>
    <col min="15873" max="15873" width="41.28515625" style="10" customWidth="1"/>
    <col min="15874" max="15874" width="5.85546875" style="10" customWidth="1"/>
    <col min="15875" max="15875" width="7" style="10" customWidth="1"/>
    <col min="15876" max="15876" width="7.28515625" style="10" customWidth="1"/>
    <col min="15877" max="15877" width="7.140625" style="10" customWidth="1"/>
    <col min="15878" max="15879" width="6.85546875" style="10" customWidth="1"/>
    <col min="15880" max="15880" width="11.42578125" style="10"/>
    <col min="15881" max="15881" width="19.85546875" style="10" customWidth="1"/>
    <col min="15882" max="15886" width="11.42578125" style="10"/>
    <col min="15887" max="15887" width="12.7109375" style="10" customWidth="1"/>
    <col min="15888" max="16126" width="11.42578125" style="10"/>
    <col min="16127" max="16127" width="8.85546875" style="10" customWidth="1"/>
    <col min="16128" max="16128" width="7" style="10" customWidth="1"/>
    <col min="16129" max="16129" width="41.28515625" style="10" customWidth="1"/>
    <col min="16130" max="16130" width="5.85546875" style="10" customWidth="1"/>
    <col min="16131" max="16131" width="7" style="10" customWidth="1"/>
    <col min="16132" max="16132" width="7.28515625" style="10" customWidth="1"/>
    <col min="16133" max="16133" width="7.140625" style="10" customWidth="1"/>
    <col min="16134" max="16135" width="6.85546875" style="10" customWidth="1"/>
    <col min="16136" max="16136" width="11.42578125" style="10"/>
    <col min="16137" max="16137" width="19.85546875" style="10" customWidth="1"/>
    <col min="16138" max="16142" width="11.42578125" style="10"/>
    <col min="16143" max="16143" width="12.7109375" style="10" customWidth="1"/>
    <col min="16144" max="16384" width="11.42578125" style="10"/>
  </cols>
  <sheetData>
    <row r="1" spans="1:15" ht="45.75" thickBot="1" x14ac:dyDescent="0.3">
      <c r="A1" s="9"/>
      <c r="C1" s="11"/>
      <c r="D1" s="12"/>
      <c r="E1" s="12"/>
      <c r="I1" s="13" t="s">
        <v>24</v>
      </c>
    </row>
    <row r="2" spans="1:15" ht="36.75" customHeight="1" thickBot="1" x14ac:dyDescent="0.3">
      <c r="A2" s="9"/>
      <c r="C2" s="14" t="s">
        <v>28</v>
      </c>
      <c r="D2" s="68" t="s">
        <v>25</v>
      </c>
      <c r="E2" s="70" t="s">
        <v>26</v>
      </c>
      <c r="F2" s="57" t="s">
        <v>27</v>
      </c>
      <c r="G2" s="57" t="s">
        <v>27</v>
      </c>
      <c r="I2" s="37" t="s">
        <v>43</v>
      </c>
    </row>
    <row r="3" spans="1:15" ht="15.75" thickBot="1" x14ac:dyDescent="0.3">
      <c r="A3" s="19"/>
      <c r="C3" s="23" t="str">
        <f>'FRA Synthèse élève'!I2</f>
        <v>Elève1</v>
      </c>
      <c r="D3" s="69"/>
      <c r="E3" s="69"/>
      <c r="F3" s="58"/>
      <c r="G3" s="58"/>
      <c r="I3" s="31" t="str">
        <f>'Liste élèves'!C9</f>
        <v>Elève1</v>
      </c>
    </row>
    <row r="4" spans="1:15" ht="24" customHeight="1" thickBot="1" x14ac:dyDescent="0.3">
      <c r="A4" s="20"/>
      <c r="B4" s="20"/>
      <c r="C4" s="59" t="s">
        <v>29</v>
      </c>
      <c r="D4" s="25">
        <v>1</v>
      </c>
      <c r="E4" s="33">
        <f>VLOOKUP($I$2,'Saisie résultats'!$C$9:$BT$18,2,0)</f>
        <v>0</v>
      </c>
      <c r="F4" s="71">
        <f>COUNTIF(E4:E34,1)/COUNTIF(E4:E34,"&lt;10")</f>
        <v>0</v>
      </c>
      <c r="G4" s="72">
        <f>COUNTIF(E4:E72,1)/COUNTIF(E4:E72,"&lt;10")</f>
        <v>0</v>
      </c>
      <c r="I4" s="31" t="str">
        <f>'Liste élèves'!C10</f>
        <v>Elève2</v>
      </c>
      <c r="K4" s="42" t="s">
        <v>33</v>
      </c>
      <c r="L4" s="42" t="s">
        <v>34</v>
      </c>
      <c r="M4" s="42" t="s">
        <v>35</v>
      </c>
      <c r="N4" s="42" t="s">
        <v>36</v>
      </c>
      <c r="O4" s="17"/>
    </row>
    <row r="5" spans="1:15" ht="15.75" thickBot="1" x14ac:dyDescent="0.3">
      <c r="A5" s="20"/>
      <c r="B5" s="20"/>
      <c r="C5" s="60"/>
      <c r="D5" s="26">
        <v>2</v>
      </c>
      <c r="E5" s="33">
        <f>VLOOKUP($I$2,'Saisie résultats'!$C$9:$BT$18,3,0)</f>
        <v>0</v>
      </c>
      <c r="F5" s="71"/>
      <c r="G5" s="73"/>
      <c r="I5" s="31" t="str">
        <f>'Liste élèves'!C11</f>
        <v>Elève3</v>
      </c>
      <c r="K5" s="15">
        <f>COUNTIF(E4:E34,1)/COUNTIF(E4:E34,"&lt;10")</f>
        <v>0</v>
      </c>
      <c r="L5" s="15">
        <f>COUNTIF(E35:E50,1)/COUNTIF(E35:E50,"&lt;10")</f>
        <v>0</v>
      </c>
      <c r="M5" s="15">
        <f>COUNTIF(E51:E62,1)/COUNTIF(E51:E62,"&lt;10")</f>
        <v>0</v>
      </c>
      <c r="N5" s="15">
        <f>COUNTIF(E63:E72,1)/COUNTIF(E63:E72,"&lt;10")</f>
        <v>0</v>
      </c>
      <c r="O5" s="18"/>
    </row>
    <row r="6" spans="1:15" ht="15.75" customHeight="1" thickBot="1" x14ac:dyDescent="0.3">
      <c r="A6" s="20"/>
      <c r="B6" s="20"/>
      <c r="C6" s="60"/>
      <c r="D6" s="26">
        <v>3</v>
      </c>
      <c r="E6" s="33">
        <f>VLOOKUP($I$2,'Saisie résultats'!$C$9:$BT$18,4,0)</f>
        <v>0</v>
      </c>
      <c r="F6" s="71"/>
      <c r="G6" s="73"/>
      <c r="I6" s="31" t="str">
        <f>'Liste élèves'!C12</f>
        <v>Elève4</v>
      </c>
    </row>
    <row r="7" spans="1:15" ht="15.75" thickBot="1" x14ac:dyDescent="0.3">
      <c r="A7" s="20"/>
      <c r="B7" s="20"/>
      <c r="C7" s="60"/>
      <c r="D7" s="26">
        <v>4</v>
      </c>
      <c r="E7" s="33">
        <f>VLOOKUP($I$2,'Saisie résultats'!$C$9:$BT$18,5,0)</f>
        <v>0</v>
      </c>
      <c r="F7" s="71"/>
      <c r="G7" s="73"/>
      <c r="I7" s="31" t="str">
        <f>'Liste élèves'!C13</f>
        <v>Elève5</v>
      </c>
    </row>
    <row r="8" spans="1:15" ht="15.75" thickBot="1" x14ac:dyDescent="0.3">
      <c r="A8" s="20"/>
      <c r="B8" s="20"/>
      <c r="C8" s="60"/>
      <c r="D8" s="26">
        <v>5</v>
      </c>
      <c r="E8" s="33">
        <f>VLOOKUP($I$2,'Saisie résultats'!$C$9:$BT$18,6,0)</f>
        <v>0</v>
      </c>
      <c r="F8" s="71"/>
      <c r="G8" s="73"/>
      <c r="I8" s="31" t="str">
        <f>'Liste élèves'!C14</f>
        <v>Elève6</v>
      </c>
    </row>
    <row r="9" spans="1:15" ht="15.75" customHeight="1" thickBot="1" x14ac:dyDescent="0.3">
      <c r="A9" s="20"/>
      <c r="B9" s="20"/>
      <c r="C9" s="60"/>
      <c r="D9" s="26">
        <v>6</v>
      </c>
      <c r="E9" s="33">
        <f>VLOOKUP($I$2,'Saisie résultats'!$C$9:$BT$18,7,0)</f>
        <v>0</v>
      </c>
      <c r="F9" s="71"/>
      <c r="G9" s="73"/>
      <c r="I9" s="31" t="str">
        <f>'Liste élèves'!C15</f>
        <v>Elève7</v>
      </c>
    </row>
    <row r="10" spans="1:15" ht="15.75" customHeight="1" thickBot="1" x14ac:dyDescent="0.3">
      <c r="A10" s="20"/>
      <c r="B10" s="20"/>
      <c r="C10" s="60"/>
      <c r="D10" s="26">
        <v>7</v>
      </c>
      <c r="E10" s="33">
        <f>VLOOKUP($I$2,'Saisie résultats'!$C$9:$BT$18,8,0)</f>
        <v>0</v>
      </c>
      <c r="F10" s="71"/>
      <c r="G10" s="73"/>
      <c r="I10" s="31" t="str">
        <f>'Liste élèves'!C16</f>
        <v>Elève8</v>
      </c>
    </row>
    <row r="11" spans="1:15" ht="15.75" customHeight="1" thickBot="1" x14ac:dyDescent="0.3">
      <c r="A11" s="20"/>
      <c r="B11" s="20"/>
      <c r="C11" s="60"/>
      <c r="D11" s="26">
        <v>8</v>
      </c>
      <c r="E11" s="33">
        <f>VLOOKUP($I$2,'Saisie résultats'!$C$9:$BT$18,9,0)</f>
        <v>0</v>
      </c>
      <c r="F11" s="71"/>
      <c r="G11" s="73"/>
      <c r="I11" s="31" t="str">
        <f>'Liste élèves'!C17</f>
        <v>Elève9</v>
      </c>
    </row>
    <row r="12" spans="1:15" ht="15.75" customHeight="1" thickBot="1" x14ac:dyDescent="0.3">
      <c r="A12" s="20"/>
      <c r="B12" s="20"/>
      <c r="C12" s="60"/>
      <c r="D12" s="26">
        <v>9</v>
      </c>
      <c r="E12" s="33">
        <f>VLOOKUP($I$2,'Saisie résultats'!$C$9:$BT$18,10,0)</f>
        <v>0</v>
      </c>
      <c r="F12" s="71"/>
      <c r="G12" s="73"/>
      <c r="I12" s="31" t="str">
        <f>'Liste élèves'!C18</f>
        <v>Elève10</v>
      </c>
    </row>
    <row r="13" spans="1:15" ht="15.75" customHeight="1" thickBot="1" x14ac:dyDescent="0.3">
      <c r="A13" s="20"/>
      <c r="B13" s="20"/>
      <c r="C13" s="60"/>
      <c r="D13" s="26">
        <v>10</v>
      </c>
      <c r="E13" s="33">
        <f>VLOOKUP($I$2,'Saisie résultats'!$C$9:$BT$18,11,0)</f>
        <v>0</v>
      </c>
      <c r="F13" s="71"/>
      <c r="G13" s="73"/>
      <c r="I13" s="31"/>
    </row>
    <row r="14" spans="1:15" ht="15.75" customHeight="1" thickBot="1" x14ac:dyDescent="0.3">
      <c r="A14" s="20"/>
      <c r="B14" s="20"/>
      <c r="C14" s="60"/>
      <c r="D14" s="26">
        <v>11</v>
      </c>
      <c r="E14" s="33">
        <f>VLOOKUP($I$2,'Saisie résultats'!$C$9:$BT$18,12,0)</f>
        <v>0</v>
      </c>
      <c r="F14" s="71"/>
      <c r="G14" s="73"/>
      <c r="I14" s="31"/>
    </row>
    <row r="15" spans="1:15" ht="15.75" customHeight="1" thickBot="1" x14ac:dyDescent="0.3">
      <c r="A15" s="20"/>
      <c r="B15" s="20"/>
      <c r="C15" s="60"/>
      <c r="D15" s="26">
        <v>12</v>
      </c>
      <c r="E15" s="33">
        <f>VLOOKUP($I$2,'Saisie résultats'!$C$9:$BT$18,13,0)</f>
        <v>0</v>
      </c>
      <c r="F15" s="71"/>
      <c r="G15" s="73"/>
      <c r="I15" s="31"/>
    </row>
    <row r="16" spans="1:15" ht="15.75" customHeight="1" thickBot="1" x14ac:dyDescent="0.3">
      <c r="A16" s="20"/>
      <c r="B16" s="20"/>
      <c r="C16" s="60"/>
      <c r="D16" s="26">
        <v>13</v>
      </c>
      <c r="E16" s="33">
        <f>VLOOKUP($I$2,'Saisie résultats'!$C$9:$BT$18,14,0)</f>
        <v>0</v>
      </c>
      <c r="F16" s="71"/>
      <c r="G16" s="73"/>
      <c r="I16" s="31"/>
    </row>
    <row r="17" spans="1:9" ht="15.75" customHeight="1" thickBot="1" x14ac:dyDescent="0.3">
      <c r="A17" s="20"/>
      <c r="B17" s="20"/>
      <c r="C17" s="60"/>
      <c r="D17" s="26">
        <v>30</v>
      </c>
      <c r="E17" s="33">
        <f>VLOOKUP($I$2,'Saisie résultats'!$C$9:$BT$18,31,0)</f>
        <v>0</v>
      </c>
      <c r="F17" s="71"/>
      <c r="G17" s="73"/>
      <c r="I17" s="31"/>
    </row>
    <row r="18" spans="1:9" ht="15.75" customHeight="1" thickBot="1" x14ac:dyDescent="0.3">
      <c r="A18" s="20"/>
      <c r="B18" s="20"/>
      <c r="C18" s="60"/>
      <c r="D18" s="26">
        <v>31</v>
      </c>
      <c r="E18" s="33">
        <f>VLOOKUP($I$2,'Saisie résultats'!$C$9:$BT$18,32,0)</f>
        <v>0</v>
      </c>
      <c r="F18" s="71"/>
      <c r="G18" s="73"/>
      <c r="I18" s="31"/>
    </row>
    <row r="19" spans="1:9" ht="15.75" customHeight="1" thickBot="1" x14ac:dyDescent="0.3">
      <c r="A19" s="20"/>
      <c r="B19" s="20"/>
      <c r="C19" s="60"/>
      <c r="D19" s="26">
        <v>32</v>
      </c>
      <c r="E19" s="33">
        <f>VLOOKUP($I$2,'Saisie résultats'!$C$9:$BT$18,33,0)</f>
        <v>0</v>
      </c>
      <c r="F19" s="71"/>
      <c r="G19" s="73"/>
      <c r="I19" s="31"/>
    </row>
    <row r="20" spans="1:9" ht="15.75" customHeight="1" thickBot="1" x14ac:dyDescent="0.3">
      <c r="A20" s="20"/>
      <c r="B20" s="20"/>
      <c r="C20" s="60"/>
      <c r="D20" s="26">
        <v>33</v>
      </c>
      <c r="E20" s="33">
        <f>VLOOKUP($I$2,'Saisie résultats'!$C$9:$BT$18,34,0)</f>
        <v>0</v>
      </c>
      <c r="F20" s="71"/>
      <c r="G20" s="73"/>
      <c r="I20" s="31"/>
    </row>
    <row r="21" spans="1:9" ht="15.75" customHeight="1" thickBot="1" x14ac:dyDescent="0.3">
      <c r="A21" s="20"/>
      <c r="B21" s="20"/>
      <c r="C21" s="60"/>
      <c r="D21" s="26">
        <v>34</v>
      </c>
      <c r="E21" s="33">
        <f>VLOOKUP($I$2,'Saisie résultats'!$C$9:$BT$18,35,0)</f>
        <v>0</v>
      </c>
      <c r="F21" s="71"/>
      <c r="G21" s="73"/>
      <c r="I21" s="31"/>
    </row>
    <row r="22" spans="1:9" ht="15.75" customHeight="1" thickBot="1" x14ac:dyDescent="0.3">
      <c r="A22" s="20"/>
      <c r="B22" s="20"/>
      <c r="C22" s="60"/>
      <c r="D22" s="26">
        <v>35</v>
      </c>
      <c r="E22" s="33">
        <f>VLOOKUP($I$2,'Saisie résultats'!$C$9:$BT$18,36,0)</f>
        <v>0</v>
      </c>
      <c r="F22" s="71"/>
      <c r="G22" s="73"/>
      <c r="I22" s="31"/>
    </row>
    <row r="23" spans="1:9" ht="15.75" customHeight="1" thickBot="1" x14ac:dyDescent="0.3">
      <c r="A23" s="20"/>
      <c r="B23" s="20"/>
      <c r="C23" s="60"/>
      <c r="D23" s="26">
        <v>36</v>
      </c>
      <c r="E23" s="33">
        <f>VLOOKUP($I$2,'Saisie résultats'!$C$9:$BT$18,37,0)</f>
        <v>0</v>
      </c>
      <c r="F23" s="71"/>
      <c r="G23" s="73"/>
      <c r="I23" s="31"/>
    </row>
    <row r="24" spans="1:9" ht="15.75" thickBot="1" x14ac:dyDescent="0.3">
      <c r="A24" s="20"/>
      <c r="B24" s="20"/>
      <c r="C24" s="60"/>
      <c r="D24" s="26">
        <v>37</v>
      </c>
      <c r="E24" s="33">
        <f>VLOOKUP($I$2,'Saisie résultats'!$C$9:$BT$18,38,0)</f>
        <v>0</v>
      </c>
      <c r="F24" s="71"/>
      <c r="G24" s="73"/>
      <c r="I24" s="31"/>
    </row>
    <row r="25" spans="1:9" ht="15.75" thickBot="1" x14ac:dyDescent="0.3">
      <c r="A25" s="20"/>
      <c r="B25" s="20"/>
      <c r="C25" s="60"/>
      <c r="D25" s="26">
        <v>38</v>
      </c>
      <c r="E25" s="33">
        <f>VLOOKUP($I$2,'Saisie résultats'!$C$9:$BT$18,39,0)</f>
        <v>0</v>
      </c>
      <c r="F25" s="71"/>
      <c r="G25" s="73"/>
      <c r="I25" s="31"/>
    </row>
    <row r="26" spans="1:9" ht="15.75" thickBot="1" x14ac:dyDescent="0.3">
      <c r="A26" s="20"/>
      <c r="B26" s="20"/>
      <c r="C26" s="60"/>
      <c r="D26" s="26">
        <v>61</v>
      </c>
      <c r="E26" s="33">
        <f>VLOOKUP($I$2,'Saisie résultats'!$C$9:$BT$18,62,0)</f>
        <v>0</v>
      </c>
      <c r="F26" s="71"/>
      <c r="G26" s="73"/>
      <c r="I26" s="31"/>
    </row>
    <row r="27" spans="1:9" ht="15.75" thickBot="1" x14ac:dyDescent="0.3">
      <c r="A27" s="20"/>
      <c r="B27" s="20"/>
      <c r="C27" s="60"/>
      <c r="D27" s="26">
        <v>62</v>
      </c>
      <c r="E27" s="33">
        <f>VLOOKUP($I$2,'Saisie résultats'!$C$9:$BT$18,63,0)</f>
        <v>0</v>
      </c>
      <c r="F27" s="71"/>
      <c r="G27" s="73"/>
      <c r="I27" s="31"/>
    </row>
    <row r="28" spans="1:9" ht="15.75" thickBot="1" x14ac:dyDescent="0.3">
      <c r="A28" s="20"/>
      <c r="B28" s="20"/>
      <c r="C28" s="60"/>
      <c r="D28" s="26">
        <v>63</v>
      </c>
      <c r="E28" s="33">
        <f>VLOOKUP($I$2,'Saisie résultats'!$C$9:$BT$18,64,0)</f>
        <v>0</v>
      </c>
      <c r="F28" s="71"/>
      <c r="G28" s="73"/>
      <c r="I28" s="31"/>
    </row>
    <row r="29" spans="1:9" ht="15.75" thickBot="1" x14ac:dyDescent="0.3">
      <c r="A29" s="20"/>
      <c r="B29" s="20"/>
      <c r="C29" s="60"/>
      <c r="D29" s="26">
        <v>64</v>
      </c>
      <c r="E29" s="33">
        <f>VLOOKUP($I$2,'Saisie résultats'!$C$9:$BT$18,65,0)</f>
        <v>0</v>
      </c>
      <c r="F29" s="71"/>
      <c r="G29" s="73"/>
      <c r="I29" s="31"/>
    </row>
    <row r="30" spans="1:9" ht="15.75" thickBot="1" x14ac:dyDescent="0.3">
      <c r="A30" s="20"/>
      <c r="B30" s="20"/>
      <c r="C30" s="60"/>
      <c r="D30" s="26">
        <v>65</v>
      </c>
      <c r="E30" s="33">
        <f>VLOOKUP($I$2,'Saisie résultats'!$C$9:$BT$18,66,0)</f>
        <v>0</v>
      </c>
      <c r="F30" s="71"/>
      <c r="G30" s="73"/>
      <c r="I30" s="31"/>
    </row>
    <row r="31" spans="1:9" ht="15.75" customHeight="1" thickBot="1" x14ac:dyDescent="0.3">
      <c r="A31" s="20"/>
      <c r="B31" s="20"/>
      <c r="C31" s="60"/>
      <c r="D31" s="26">
        <v>66</v>
      </c>
      <c r="E31" s="33">
        <f>VLOOKUP($I$2,'Saisie résultats'!$C$9:$BT$18,67,0)</f>
        <v>0</v>
      </c>
      <c r="F31" s="71"/>
      <c r="G31" s="73"/>
      <c r="I31" s="31"/>
    </row>
    <row r="32" spans="1:9" ht="15.75" thickBot="1" x14ac:dyDescent="0.3">
      <c r="A32" s="20"/>
      <c r="B32" s="20"/>
      <c r="C32" s="60"/>
      <c r="D32" s="27">
        <v>67</v>
      </c>
      <c r="E32" s="33">
        <f>VLOOKUP($I$2,'Saisie résultats'!$C$9:$BT$18,68,0)</f>
        <v>0</v>
      </c>
      <c r="F32" s="71"/>
      <c r="G32" s="73"/>
      <c r="I32" s="31"/>
    </row>
    <row r="33" spans="1:9" ht="15.75" thickBot="1" x14ac:dyDescent="0.3">
      <c r="A33" s="20"/>
      <c r="B33" s="20"/>
      <c r="C33" s="60"/>
      <c r="D33" s="26">
        <v>68</v>
      </c>
      <c r="E33" s="33">
        <f>VLOOKUP($I$2,'Saisie résultats'!$C$9:$BT$18,69,0)</f>
        <v>0</v>
      </c>
      <c r="F33" s="71"/>
      <c r="G33" s="73"/>
      <c r="I33" s="31"/>
    </row>
    <row r="34" spans="1:9" ht="15.75" thickBot="1" x14ac:dyDescent="0.3">
      <c r="A34" s="20"/>
      <c r="B34" s="20"/>
      <c r="C34" s="61"/>
      <c r="D34" s="28">
        <v>69</v>
      </c>
      <c r="E34" s="33">
        <f>VLOOKUP($I$2,'Saisie résultats'!$C$9:$BT$18,70,0)</f>
        <v>0</v>
      </c>
      <c r="F34" s="71"/>
      <c r="G34" s="73"/>
      <c r="I34" s="31"/>
    </row>
    <row r="35" spans="1:9" ht="15.75" customHeight="1" thickBot="1" x14ac:dyDescent="0.3">
      <c r="A35" s="21"/>
      <c r="B35" s="21"/>
      <c r="C35" s="62" t="s">
        <v>30</v>
      </c>
      <c r="D35" s="25">
        <v>14</v>
      </c>
      <c r="E35" s="33">
        <f>VLOOKUP($I$2,'Saisie résultats'!$C$9:$BT$18,15,0)</f>
        <v>0</v>
      </c>
      <c r="F35" s="71">
        <f>COUNTIF(E35:E50,1)/COUNTIF(E35:E50,"&lt;10")</f>
        <v>0</v>
      </c>
      <c r="G35" s="73"/>
      <c r="I35" s="31"/>
    </row>
    <row r="36" spans="1:9" ht="15.75" thickBot="1" x14ac:dyDescent="0.3">
      <c r="A36" s="21"/>
      <c r="B36" s="21"/>
      <c r="C36" s="63"/>
      <c r="D36" s="26">
        <v>15</v>
      </c>
      <c r="E36" s="33">
        <f>VLOOKUP($I$2,'Saisie résultats'!$C$9:$BT$18,16,0)</f>
        <v>0</v>
      </c>
      <c r="F36" s="71"/>
      <c r="G36" s="73"/>
      <c r="I36" s="31"/>
    </row>
    <row r="37" spans="1:9" ht="15.75" customHeight="1" thickBot="1" x14ac:dyDescent="0.3">
      <c r="A37" s="21"/>
      <c r="B37" s="21"/>
      <c r="C37" s="63"/>
      <c r="D37" s="26">
        <v>16</v>
      </c>
      <c r="E37" s="33">
        <f>VLOOKUP($I$2,'Saisie résultats'!$C$9:$BT$18,17,0)</f>
        <v>0</v>
      </c>
      <c r="F37" s="71"/>
      <c r="G37" s="73"/>
      <c r="I37" s="31"/>
    </row>
    <row r="38" spans="1:9" ht="15.75" thickBot="1" x14ac:dyDescent="0.3">
      <c r="A38" s="21"/>
      <c r="B38" s="21"/>
      <c r="C38" s="63"/>
      <c r="D38" s="26">
        <v>17</v>
      </c>
      <c r="E38" s="33">
        <f>VLOOKUP($I$2,'Saisie résultats'!$C$9:$BT$18,18,0)</f>
        <v>0</v>
      </c>
      <c r="F38" s="71"/>
      <c r="G38" s="73"/>
      <c r="I38" s="31"/>
    </row>
    <row r="39" spans="1:9" ht="15.75" thickBot="1" x14ac:dyDescent="0.3">
      <c r="A39" s="21"/>
      <c r="B39" s="21"/>
      <c r="C39" s="63"/>
      <c r="D39" s="26">
        <v>18</v>
      </c>
      <c r="E39" s="33">
        <f>VLOOKUP($I$2,'Saisie résultats'!$C$9:$BT$18,19,0)</f>
        <v>0</v>
      </c>
      <c r="F39" s="71"/>
      <c r="G39" s="73"/>
      <c r="I39" s="31"/>
    </row>
    <row r="40" spans="1:9" ht="15.75" thickBot="1" x14ac:dyDescent="0.3">
      <c r="A40" s="21"/>
      <c r="B40" s="21"/>
      <c r="C40" s="63"/>
      <c r="D40" s="26">
        <v>19</v>
      </c>
      <c r="E40" s="33">
        <f>VLOOKUP($I$2,'Saisie résultats'!$C$9:$BT$18,20,0)</f>
        <v>0</v>
      </c>
      <c r="F40" s="71"/>
      <c r="G40" s="73"/>
      <c r="I40" s="31"/>
    </row>
    <row r="41" spans="1:9" ht="15.75" thickBot="1" x14ac:dyDescent="0.3">
      <c r="A41" s="21"/>
      <c r="B41" s="21"/>
      <c r="C41" s="63"/>
      <c r="D41" s="26">
        <v>20</v>
      </c>
      <c r="E41" s="33">
        <f>VLOOKUP($I$2,'Saisie résultats'!$C$9:$BT$18,21,0)</f>
        <v>0</v>
      </c>
      <c r="F41" s="71"/>
      <c r="G41" s="73"/>
      <c r="I41" s="31"/>
    </row>
    <row r="42" spans="1:9" ht="15.75" thickBot="1" x14ac:dyDescent="0.3">
      <c r="A42" s="21"/>
      <c r="B42" s="21"/>
      <c r="C42" s="63"/>
      <c r="D42" s="26">
        <v>21</v>
      </c>
      <c r="E42" s="33">
        <f>VLOOKUP($I$2,'Saisie résultats'!$C$9:$BT$18,22,0)</f>
        <v>0</v>
      </c>
      <c r="F42" s="71"/>
      <c r="G42" s="73"/>
      <c r="I42" s="31"/>
    </row>
    <row r="43" spans="1:9" ht="15.75" thickBot="1" x14ac:dyDescent="0.3">
      <c r="A43" s="21"/>
      <c r="B43" s="21"/>
      <c r="C43" s="63"/>
      <c r="D43" s="26">
        <v>22</v>
      </c>
      <c r="E43" s="33">
        <f>VLOOKUP($I$2,'Saisie résultats'!$C$9:$BT$18,23,0)</f>
        <v>0</v>
      </c>
      <c r="F43" s="71"/>
      <c r="G43" s="73"/>
      <c r="I43" s="31"/>
    </row>
    <row r="44" spans="1:9" ht="15.75" thickBot="1" x14ac:dyDescent="0.3">
      <c r="A44" s="21"/>
      <c r="B44" s="21"/>
      <c r="C44" s="63"/>
      <c r="D44" s="26">
        <v>23</v>
      </c>
      <c r="E44" s="33">
        <f>VLOOKUP($I$2,'Saisie résultats'!$C$9:$BT$18,24,0)</f>
        <v>0</v>
      </c>
      <c r="F44" s="71"/>
      <c r="G44" s="73"/>
      <c r="I44" s="31"/>
    </row>
    <row r="45" spans="1:9" ht="15.75" thickBot="1" x14ac:dyDescent="0.3">
      <c r="A45" s="21"/>
      <c r="B45" s="21"/>
      <c r="C45" s="63"/>
      <c r="D45" s="26">
        <v>24</v>
      </c>
      <c r="E45" s="33">
        <f>VLOOKUP($I$2,'Saisie résultats'!$C$9:$BT$18,25,0)</f>
        <v>0</v>
      </c>
      <c r="F45" s="71"/>
      <c r="G45" s="73"/>
      <c r="I45" s="31"/>
    </row>
    <row r="46" spans="1:9" ht="15.75" thickBot="1" x14ac:dyDescent="0.3">
      <c r="A46" s="21"/>
      <c r="B46" s="21"/>
      <c r="C46" s="63"/>
      <c r="D46" s="26">
        <v>25</v>
      </c>
      <c r="E46" s="33">
        <f>VLOOKUP($I$2,'Saisie résultats'!$C$9:$BT$18,26,0)</f>
        <v>0</v>
      </c>
      <c r="F46" s="71"/>
      <c r="G46" s="73"/>
      <c r="I46" s="31"/>
    </row>
    <row r="47" spans="1:9" ht="15.75" thickBot="1" x14ac:dyDescent="0.3">
      <c r="A47" s="21"/>
      <c r="B47" s="21"/>
      <c r="C47" s="63"/>
      <c r="D47" s="26">
        <v>26</v>
      </c>
      <c r="E47" s="33">
        <f>VLOOKUP($I$2,'Saisie résultats'!$C$9:$BT$18,27,0)</f>
        <v>0</v>
      </c>
      <c r="F47" s="71"/>
      <c r="G47" s="73"/>
      <c r="I47" s="31"/>
    </row>
    <row r="48" spans="1:9" ht="15.75" thickBot="1" x14ac:dyDescent="0.3">
      <c r="A48" s="21"/>
      <c r="B48" s="21"/>
      <c r="C48" s="63"/>
      <c r="D48" s="26">
        <v>27</v>
      </c>
      <c r="E48" s="33">
        <f>VLOOKUP($I$2,'Saisie résultats'!$C$9:$BT$18,28,0)</f>
        <v>0</v>
      </c>
      <c r="F48" s="71"/>
      <c r="G48" s="73"/>
      <c r="I48" s="31"/>
    </row>
    <row r="49" spans="1:9" ht="15.75" thickBot="1" x14ac:dyDescent="0.3">
      <c r="A49" s="21"/>
      <c r="B49" s="21"/>
      <c r="C49" s="63"/>
      <c r="D49" s="26">
        <v>28</v>
      </c>
      <c r="E49" s="33">
        <f>VLOOKUP($I$2,'Saisie résultats'!$C$9:$BT$18,29,0)</f>
        <v>0</v>
      </c>
      <c r="F49" s="71"/>
      <c r="G49" s="73"/>
      <c r="I49" s="31"/>
    </row>
    <row r="50" spans="1:9" ht="15.75" thickBot="1" x14ac:dyDescent="0.3">
      <c r="A50" s="21"/>
      <c r="B50" s="21"/>
      <c r="C50" s="64"/>
      <c r="D50" s="28">
        <v>29</v>
      </c>
      <c r="E50" s="33">
        <f>VLOOKUP($I$2,'Saisie résultats'!$C$9:$BT$18,30,0)</f>
        <v>0</v>
      </c>
      <c r="F50" s="71"/>
      <c r="G50" s="73"/>
      <c r="I50" s="31"/>
    </row>
    <row r="51" spans="1:9" ht="15.75" customHeight="1" thickBot="1" x14ac:dyDescent="0.3">
      <c r="A51" s="22"/>
      <c r="B51" s="22"/>
      <c r="C51" s="62" t="s">
        <v>31</v>
      </c>
      <c r="D51" s="25">
        <v>39</v>
      </c>
      <c r="E51" s="33">
        <f>VLOOKUP($I$2,'Saisie résultats'!$C$9:$BT$18,40,0)</f>
        <v>0</v>
      </c>
      <c r="F51" s="71">
        <f>COUNTIF(E51:E62,1)/COUNTIF(E51:E62,"&lt;10")</f>
        <v>0</v>
      </c>
      <c r="G51" s="73"/>
      <c r="I51" s="31"/>
    </row>
    <row r="52" spans="1:9" ht="15.75" thickBot="1" x14ac:dyDescent="0.3">
      <c r="A52" s="22"/>
      <c r="B52" s="22"/>
      <c r="C52" s="63"/>
      <c r="D52" s="26">
        <v>40</v>
      </c>
      <c r="E52" s="33">
        <f>VLOOKUP($I$2,'Saisie résultats'!$C$9:$BT$18,41,0)</f>
        <v>0</v>
      </c>
      <c r="F52" s="71"/>
      <c r="G52" s="73"/>
      <c r="I52" s="31"/>
    </row>
    <row r="53" spans="1:9" ht="15.75" customHeight="1" thickBot="1" x14ac:dyDescent="0.3">
      <c r="A53" s="22"/>
      <c r="B53" s="22"/>
      <c r="C53" s="63"/>
      <c r="D53" s="26">
        <v>41</v>
      </c>
      <c r="E53" s="33">
        <f>VLOOKUP($I$2,'Saisie résultats'!$C$9:$BT$18,42,0)</f>
        <v>0</v>
      </c>
      <c r="F53" s="71"/>
      <c r="G53" s="73"/>
      <c r="I53" s="31"/>
    </row>
    <row r="54" spans="1:9" ht="15.75" thickBot="1" x14ac:dyDescent="0.3">
      <c r="A54" s="22"/>
      <c r="B54" s="22"/>
      <c r="C54" s="63"/>
      <c r="D54" s="26">
        <v>42</v>
      </c>
      <c r="E54" s="33">
        <f>VLOOKUP($I$2,'Saisie résultats'!$C$9:$BT$18,43,0)</f>
        <v>0</v>
      </c>
      <c r="F54" s="71"/>
      <c r="G54" s="73"/>
      <c r="I54" s="31"/>
    </row>
    <row r="55" spans="1:9" ht="15.75" thickBot="1" x14ac:dyDescent="0.3">
      <c r="A55" s="22"/>
      <c r="B55" s="22"/>
      <c r="C55" s="63"/>
      <c r="D55" s="26">
        <v>43</v>
      </c>
      <c r="E55" s="33">
        <f>VLOOKUP($I$2,'Saisie résultats'!$C$9:$BT$18,44,0)</f>
        <v>0</v>
      </c>
      <c r="F55" s="71"/>
      <c r="G55" s="73"/>
      <c r="I55" s="31"/>
    </row>
    <row r="56" spans="1:9" ht="15.75" thickBot="1" x14ac:dyDescent="0.3">
      <c r="A56" s="22"/>
      <c r="B56" s="22"/>
      <c r="C56" s="63"/>
      <c r="D56" s="26">
        <v>44</v>
      </c>
      <c r="E56" s="33">
        <f>VLOOKUP($I$2,'Saisie résultats'!$C$9:$BT$18,45,0)</f>
        <v>0</v>
      </c>
      <c r="F56" s="71"/>
      <c r="G56" s="73"/>
      <c r="I56" s="31"/>
    </row>
    <row r="57" spans="1:9" ht="15.75" customHeight="1" thickBot="1" x14ac:dyDescent="0.3">
      <c r="A57" s="22"/>
      <c r="B57" s="22"/>
      <c r="C57" s="63"/>
      <c r="D57" s="26">
        <v>45</v>
      </c>
      <c r="E57" s="33">
        <f>VLOOKUP($I$2,'Saisie résultats'!$C$9:$BT$18,46,0)</f>
        <v>0</v>
      </c>
      <c r="F57" s="71"/>
      <c r="G57" s="73"/>
      <c r="I57" s="31"/>
    </row>
    <row r="58" spans="1:9" ht="18.75" customHeight="1" thickBot="1" x14ac:dyDescent="0.3">
      <c r="A58" s="22"/>
      <c r="B58" s="22"/>
      <c r="C58" s="63"/>
      <c r="D58" s="26">
        <v>46</v>
      </c>
      <c r="E58" s="33">
        <f>VLOOKUP($I$2,'Saisie résultats'!$C$9:$BT$18,47,0)</f>
        <v>0</v>
      </c>
      <c r="F58" s="71"/>
      <c r="G58" s="73"/>
      <c r="I58" s="31"/>
    </row>
    <row r="59" spans="1:9" ht="15.75" thickBot="1" x14ac:dyDescent="0.3">
      <c r="A59" s="22"/>
      <c r="B59" s="22"/>
      <c r="C59" s="63"/>
      <c r="D59" s="26">
        <v>47</v>
      </c>
      <c r="E59" s="33">
        <f>VLOOKUP($I$2,'Saisie résultats'!$C$9:$BT$18,48,0)</f>
        <v>0</v>
      </c>
      <c r="F59" s="71"/>
      <c r="G59" s="73"/>
      <c r="I59" s="31"/>
    </row>
    <row r="60" spans="1:9" ht="15.75" thickBot="1" x14ac:dyDescent="0.3">
      <c r="A60" s="22"/>
      <c r="B60" s="22"/>
      <c r="C60" s="63"/>
      <c r="D60" s="26">
        <v>48</v>
      </c>
      <c r="E60" s="33">
        <f>VLOOKUP($I$2,'Saisie résultats'!$C$9:$BT$18,49,0)</f>
        <v>0</v>
      </c>
      <c r="F60" s="71"/>
      <c r="G60" s="73"/>
      <c r="I60" s="31"/>
    </row>
    <row r="61" spans="1:9" ht="15.75" thickBot="1" x14ac:dyDescent="0.3">
      <c r="A61" s="22"/>
      <c r="B61" s="22"/>
      <c r="C61" s="63"/>
      <c r="D61" s="26">
        <v>49</v>
      </c>
      <c r="E61" s="33">
        <f>VLOOKUP($I$2,'Saisie résultats'!$C$9:$BT$18,50,0)</f>
        <v>0</v>
      </c>
      <c r="F61" s="71"/>
      <c r="G61" s="73"/>
      <c r="I61" s="31"/>
    </row>
    <row r="62" spans="1:9" ht="15.75" thickBot="1" x14ac:dyDescent="0.3">
      <c r="A62" s="22"/>
      <c r="B62" s="22"/>
      <c r="C62" s="64"/>
      <c r="D62" s="28">
        <v>50</v>
      </c>
      <c r="E62" s="33">
        <f>VLOOKUP($I$2,'Saisie résultats'!$C$9:$BT$18,51,0)</f>
        <v>0</v>
      </c>
      <c r="F62" s="71"/>
      <c r="G62" s="73"/>
      <c r="I62" s="31"/>
    </row>
    <row r="63" spans="1:9" ht="15.75" thickBot="1" x14ac:dyDescent="0.3">
      <c r="A63" s="22"/>
      <c r="B63" s="22"/>
      <c r="C63" s="62" t="s">
        <v>32</v>
      </c>
      <c r="D63" s="25">
        <v>51</v>
      </c>
      <c r="E63" s="33">
        <f>VLOOKUP($I$2,'Saisie résultats'!$C$9:$BT$18,52,0)</f>
        <v>0</v>
      </c>
      <c r="F63" s="65">
        <f>COUNTIF(E63:E72,1)/COUNTIF(E63:E72,"&lt;10")</f>
        <v>0</v>
      </c>
      <c r="G63" s="73"/>
      <c r="I63" s="31"/>
    </row>
    <row r="64" spans="1:9" ht="15.75" thickBot="1" x14ac:dyDescent="0.3">
      <c r="A64" s="22"/>
      <c r="B64" s="22"/>
      <c r="C64" s="63"/>
      <c r="D64" s="26">
        <v>52</v>
      </c>
      <c r="E64" s="33">
        <f>VLOOKUP($I$2,'Saisie résultats'!$C$9:$BT$18,53,0)</f>
        <v>0</v>
      </c>
      <c r="F64" s="66"/>
      <c r="G64" s="73"/>
      <c r="I64" s="31"/>
    </row>
    <row r="65" spans="1:9" ht="15.75" thickBot="1" x14ac:dyDescent="0.3">
      <c r="A65" s="22"/>
      <c r="B65" s="22"/>
      <c r="C65" s="63"/>
      <c r="D65" s="26">
        <v>53</v>
      </c>
      <c r="E65" s="33">
        <f>VLOOKUP($I$2,'Saisie résultats'!$C$9:$BT$18,54,0)</f>
        <v>0</v>
      </c>
      <c r="F65" s="66"/>
      <c r="G65" s="73"/>
      <c r="I65" s="31"/>
    </row>
    <row r="66" spans="1:9" ht="15.75" thickBot="1" x14ac:dyDescent="0.3">
      <c r="A66" s="22"/>
      <c r="B66" s="22"/>
      <c r="C66" s="63"/>
      <c r="D66" s="26">
        <v>54</v>
      </c>
      <c r="E66" s="33">
        <f>VLOOKUP($I$2,'Saisie résultats'!$C$9:$BT$18,55,0)</f>
        <v>0</v>
      </c>
      <c r="F66" s="66"/>
      <c r="G66" s="73"/>
      <c r="I66" s="31"/>
    </row>
    <row r="67" spans="1:9" ht="15.75" thickBot="1" x14ac:dyDescent="0.3">
      <c r="A67" s="22"/>
      <c r="B67" s="22"/>
      <c r="C67" s="63"/>
      <c r="D67" s="26">
        <v>55</v>
      </c>
      <c r="E67" s="33">
        <f>VLOOKUP($I$2,'Saisie résultats'!$C$9:$BT$18,56,0)</f>
        <v>0</v>
      </c>
      <c r="F67" s="66"/>
      <c r="G67" s="73"/>
      <c r="I67" s="31"/>
    </row>
    <row r="68" spans="1:9" ht="15.75" customHeight="1" thickBot="1" x14ac:dyDescent="0.3">
      <c r="A68" s="22"/>
      <c r="B68" s="22"/>
      <c r="C68" s="63"/>
      <c r="D68" s="26">
        <v>56</v>
      </c>
      <c r="E68" s="33">
        <f>VLOOKUP($I$2,'Saisie résultats'!$C$9:$BT$18,57,0)</f>
        <v>0</v>
      </c>
      <c r="F68" s="66"/>
      <c r="G68" s="73"/>
      <c r="I68" s="31"/>
    </row>
    <row r="69" spans="1:9" ht="15.75" thickBot="1" x14ac:dyDescent="0.3">
      <c r="A69" s="22"/>
      <c r="B69" s="22"/>
      <c r="C69" s="63"/>
      <c r="D69" s="26">
        <v>57</v>
      </c>
      <c r="E69" s="33">
        <f>VLOOKUP($I$2,'Saisie résultats'!$C$9:$BT$18,58,0)</f>
        <v>0</v>
      </c>
      <c r="F69" s="66"/>
      <c r="G69" s="73"/>
      <c r="I69" s="31"/>
    </row>
    <row r="70" spans="1:9" ht="15.75" customHeight="1" thickBot="1" x14ac:dyDescent="0.3">
      <c r="A70" s="22"/>
      <c r="B70" s="22"/>
      <c r="C70" s="63"/>
      <c r="D70" s="26">
        <v>58</v>
      </c>
      <c r="E70" s="33">
        <f>VLOOKUP($I$2,'Saisie résultats'!$C$9:$BT$18,59,0)</f>
        <v>0</v>
      </c>
      <c r="F70" s="66"/>
      <c r="G70" s="73"/>
      <c r="I70" s="31"/>
    </row>
    <row r="71" spans="1:9" ht="15.75" thickBot="1" x14ac:dyDescent="0.3">
      <c r="A71" s="22"/>
      <c r="B71" s="22"/>
      <c r="C71" s="63"/>
      <c r="D71" s="26">
        <v>59</v>
      </c>
      <c r="E71" s="33">
        <f>VLOOKUP($I$2,'Saisie résultats'!$C$9:$BT$18,60,0)</f>
        <v>0</v>
      </c>
      <c r="F71" s="66"/>
      <c r="G71" s="73"/>
      <c r="I71" s="31"/>
    </row>
    <row r="72" spans="1:9" ht="15.75" thickBot="1" x14ac:dyDescent="0.3">
      <c r="A72" s="22"/>
      <c r="B72" s="22"/>
      <c r="C72" s="64"/>
      <c r="D72" s="28">
        <v>60</v>
      </c>
      <c r="E72" s="33">
        <f>VLOOKUP($I$2,'Saisie résultats'!$C$9:$BT$18,61,0)</f>
        <v>0</v>
      </c>
      <c r="F72" s="67"/>
      <c r="G72" s="74"/>
      <c r="I72" s="31"/>
    </row>
    <row r="73" spans="1:9" x14ac:dyDescent="0.25">
      <c r="I73" s="31"/>
    </row>
    <row r="74" spans="1:9" x14ac:dyDescent="0.25">
      <c r="I74" s="31"/>
    </row>
    <row r="75" spans="1:9" x14ac:dyDescent="0.25">
      <c r="I75" s="31"/>
    </row>
    <row r="76" spans="1:9" x14ac:dyDescent="0.25">
      <c r="I76" s="31"/>
    </row>
    <row r="77" spans="1:9" x14ac:dyDescent="0.25">
      <c r="I77" s="31"/>
    </row>
    <row r="78" spans="1:9" x14ac:dyDescent="0.25">
      <c r="I78" s="31"/>
    </row>
    <row r="79" spans="1:9" x14ac:dyDescent="0.25">
      <c r="I79" s="31"/>
    </row>
    <row r="80" spans="1:9" x14ac:dyDescent="0.25">
      <c r="I80" s="31"/>
    </row>
    <row r="81" spans="9:9" x14ac:dyDescent="0.25">
      <c r="I81" s="31"/>
    </row>
    <row r="82" spans="9:9" x14ac:dyDescent="0.25">
      <c r="I82" s="31"/>
    </row>
    <row r="83" spans="9:9" x14ac:dyDescent="0.25">
      <c r="I83" s="31"/>
    </row>
    <row r="84" spans="9:9" x14ac:dyDescent="0.25">
      <c r="I84" s="31"/>
    </row>
    <row r="85" spans="9:9" x14ac:dyDescent="0.25">
      <c r="I85" s="31"/>
    </row>
    <row r="86" spans="9:9" x14ac:dyDescent="0.25">
      <c r="I86" s="31"/>
    </row>
    <row r="87" spans="9:9" x14ac:dyDescent="0.25">
      <c r="I87" s="31"/>
    </row>
    <row r="88" spans="9:9" x14ac:dyDescent="0.25">
      <c r="I88" s="31"/>
    </row>
    <row r="89" spans="9:9" x14ac:dyDescent="0.25">
      <c r="I89" s="31"/>
    </row>
    <row r="90" spans="9:9" x14ac:dyDescent="0.25">
      <c r="I90" s="31"/>
    </row>
    <row r="91" spans="9:9" x14ac:dyDescent="0.25">
      <c r="I91" s="31"/>
    </row>
    <row r="92" spans="9:9" x14ac:dyDescent="0.25">
      <c r="I92" s="31"/>
    </row>
    <row r="93" spans="9:9" x14ac:dyDescent="0.25">
      <c r="I93" s="31"/>
    </row>
    <row r="94" spans="9:9" x14ac:dyDescent="0.25">
      <c r="I94" s="31"/>
    </row>
    <row r="95" spans="9:9" x14ac:dyDescent="0.25">
      <c r="I95" s="31"/>
    </row>
    <row r="96" spans="9:9" x14ac:dyDescent="0.25">
      <c r="I96" s="31"/>
    </row>
    <row r="97" spans="9:9" x14ac:dyDescent="0.25">
      <c r="I97" s="31"/>
    </row>
    <row r="98" spans="9:9" x14ac:dyDescent="0.25">
      <c r="I98" s="31"/>
    </row>
    <row r="99" spans="9:9" x14ac:dyDescent="0.25">
      <c r="I99" s="31"/>
    </row>
    <row r="100" spans="9:9" x14ac:dyDescent="0.25">
      <c r="I100" s="31"/>
    </row>
    <row r="101" spans="9:9" x14ac:dyDescent="0.25">
      <c r="I101" s="31"/>
    </row>
    <row r="102" spans="9:9" x14ac:dyDescent="0.25">
      <c r="I102" s="31"/>
    </row>
    <row r="103" spans="9:9" x14ac:dyDescent="0.25">
      <c r="I103" s="31"/>
    </row>
    <row r="104" spans="9:9" x14ac:dyDescent="0.25">
      <c r="I104" s="31"/>
    </row>
    <row r="105" spans="9:9" x14ac:dyDescent="0.25">
      <c r="I105" s="31"/>
    </row>
    <row r="106" spans="9:9" x14ac:dyDescent="0.25">
      <c r="I106" s="31"/>
    </row>
    <row r="107" spans="9:9" x14ac:dyDescent="0.25">
      <c r="I107" s="31"/>
    </row>
    <row r="108" spans="9:9" x14ac:dyDescent="0.25">
      <c r="I108" s="31"/>
    </row>
    <row r="109" spans="9:9" x14ac:dyDescent="0.25">
      <c r="I109" s="31"/>
    </row>
    <row r="110" spans="9:9" x14ac:dyDescent="0.25">
      <c r="I110" s="31"/>
    </row>
    <row r="111" spans="9:9" x14ac:dyDescent="0.25">
      <c r="I111" s="31"/>
    </row>
    <row r="112" spans="9:9" x14ac:dyDescent="0.25">
      <c r="I112" s="31"/>
    </row>
    <row r="113" spans="9:9" x14ac:dyDescent="0.25">
      <c r="I113" s="31"/>
    </row>
    <row r="114" spans="9:9" x14ac:dyDescent="0.25">
      <c r="I114" s="31"/>
    </row>
    <row r="115" spans="9:9" x14ac:dyDescent="0.25">
      <c r="I115" s="31"/>
    </row>
    <row r="116" spans="9:9" x14ac:dyDescent="0.25">
      <c r="I116" s="31"/>
    </row>
    <row r="117" spans="9:9" x14ac:dyDescent="0.25">
      <c r="I117" s="31"/>
    </row>
    <row r="118" spans="9:9" x14ac:dyDescent="0.25">
      <c r="I118" s="31"/>
    </row>
    <row r="119" spans="9:9" x14ac:dyDescent="0.25">
      <c r="I119" s="31"/>
    </row>
    <row r="120" spans="9:9" x14ac:dyDescent="0.25">
      <c r="I120" s="31"/>
    </row>
    <row r="121" spans="9:9" x14ac:dyDescent="0.25">
      <c r="I121" s="31"/>
    </row>
    <row r="122" spans="9:9" x14ac:dyDescent="0.25">
      <c r="I122" s="31"/>
    </row>
    <row r="123" spans="9:9" x14ac:dyDescent="0.25">
      <c r="I123" s="31"/>
    </row>
    <row r="124" spans="9:9" x14ac:dyDescent="0.25">
      <c r="I124" s="31"/>
    </row>
    <row r="125" spans="9:9" x14ac:dyDescent="0.25">
      <c r="I125" s="31"/>
    </row>
    <row r="126" spans="9:9" x14ac:dyDescent="0.25">
      <c r="I126" s="31"/>
    </row>
    <row r="127" spans="9:9" x14ac:dyDescent="0.25">
      <c r="I127" s="31"/>
    </row>
    <row r="128" spans="9:9" x14ac:dyDescent="0.25">
      <c r="I128" s="31"/>
    </row>
    <row r="129" spans="9:9" x14ac:dyDescent="0.25">
      <c r="I129" s="31"/>
    </row>
    <row r="130" spans="9:9" x14ac:dyDescent="0.25">
      <c r="I130" s="31"/>
    </row>
    <row r="131" spans="9:9" x14ac:dyDescent="0.25">
      <c r="I131" s="31"/>
    </row>
    <row r="132" spans="9:9" x14ac:dyDescent="0.25">
      <c r="I132" s="31"/>
    </row>
    <row r="133" spans="9:9" x14ac:dyDescent="0.25">
      <c r="I133" s="31"/>
    </row>
    <row r="134" spans="9:9" x14ac:dyDescent="0.25">
      <c r="I134" s="31"/>
    </row>
    <row r="135" spans="9:9" x14ac:dyDescent="0.25">
      <c r="I135" s="31"/>
    </row>
    <row r="136" spans="9:9" x14ac:dyDescent="0.25">
      <c r="I136" s="31"/>
    </row>
    <row r="137" spans="9:9" x14ac:dyDescent="0.25">
      <c r="I137" s="31"/>
    </row>
    <row r="138" spans="9:9" x14ac:dyDescent="0.25">
      <c r="I138" s="31"/>
    </row>
    <row r="139" spans="9:9" x14ac:dyDescent="0.25">
      <c r="I139" s="31"/>
    </row>
    <row r="140" spans="9:9" x14ac:dyDescent="0.25">
      <c r="I140" s="31"/>
    </row>
    <row r="141" spans="9:9" x14ac:dyDescent="0.25">
      <c r="I141" s="31"/>
    </row>
    <row r="142" spans="9:9" x14ac:dyDescent="0.25">
      <c r="I142" s="31"/>
    </row>
    <row r="143" spans="9:9" x14ac:dyDescent="0.25">
      <c r="I143" s="31"/>
    </row>
    <row r="144" spans="9:9" x14ac:dyDescent="0.25">
      <c r="I144" s="31"/>
    </row>
    <row r="145" spans="9:9" x14ac:dyDescent="0.25">
      <c r="I145" s="31"/>
    </row>
    <row r="146" spans="9:9" x14ac:dyDescent="0.25">
      <c r="I146" s="31"/>
    </row>
    <row r="147" spans="9:9" x14ac:dyDescent="0.25">
      <c r="I147" s="31"/>
    </row>
    <row r="148" spans="9:9" x14ac:dyDescent="0.25">
      <c r="I148" s="31"/>
    </row>
    <row r="149" spans="9:9" x14ac:dyDescent="0.25">
      <c r="I149" s="31"/>
    </row>
    <row r="150" spans="9:9" x14ac:dyDescent="0.25">
      <c r="I150" s="31"/>
    </row>
    <row r="151" spans="9:9" x14ac:dyDescent="0.25">
      <c r="I151" s="31"/>
    </row>
    <row r="152" spans="9:9" x14ac:dyDescent="0.25">
      <c r="I152" s="31"/>
    </row>
    <row r="153" spans="9:9" x14ac:dyDescent="0.25">
      <c r="I153" s="31"/>
    </row>
    <row r="154" spans="9:9" x14ac:dyDescent="0.25">
      <c r="I154" s="31"/>
    </row>
    <row r="155" spans="9:9" x14ac:dyDescent="0.25">
      <c r="I155" s="31"/>
    </row>
    <row r="156" spans="9:9" x14ac:dyDescent="0.25">
      <c r="I156" s="31"/>
    </row>
    <row r="157" spans="9:9" x14ac:dyDescent="0.25">
      <c r="I157" s="31"/>
    </row>
    <row r="158" spans="9:9" x14ac:dyDescent="0.25">
      <c r="I158" s="31"/>
    </row>
    <row r="159" spans="9:9" x14ac:dyDescent="0.25">
      <c r="I159" s="31"/>
    </row>
    <row r="160" spans="9:9" x14ac:dyDescent="0.25">
      <c r="I160" s="31"/>
    </row>
    <row r="161" spans="9:9" x14ac:dyDescent="0.25">
      <c r="I161" s="31"/>
    </row>
    <row r="162" spans="9:9" x14ac:dyDescent="0.25">
      <c r="I162" s="31"/>
    </row>
    <row r="163" spans="9:9" x14ac:dyDescent="0.25">
      <c r="I163" s="31"/>
    </row>
    <row r="164" spans="9:9" x14ac:dyDescent="0.25">
      <c r="I164" s="31"/>
    </row>
    <row r="165" spans="9:9" x14ac:dyDescent="0.25">
      <c r="I165" s="31"/>
    </row>
    <row r="166" spans="9:9" x14ac:dyDescent="0.25">
      <c r="I166" s="31"/>
    </row>
    <row r="167" spans="9:9" x14ac:dyDescent="0.25">
      <c r="I167" s="31"/>
    </row>
    <row r="168" spans="9:9" x14ac:dyDescent="0.25">
      <c r="I168" s="31"/>
    </row>
    <row r="169" spans="9:9" x14ac:dyDescent="0.25">
      <c r="I169" s="31"/>
    </row>
    <row r="170" spans="9:9" x14ac:dyDescent="0.25">
      <c r="I170" s="31"/>
    </row>
    <row r="171" spans="9:9" x14ac:dyDescent="0.25">
      <c r="I171" s="31"/>
    </row>
    <row r="172" spans="9:9" x14ac:dyDescent="0.25">
      <c r="I172" s="31"/>
    </row>
    <row r="173" spans="9:9" x14ac:dyDescent="0.25">
      <c r="I173" s="31"/>
    </row>
    <row r="174" spans="9:9" x14ac:dyDescent="0.25">
      <c r="I174" s="31"/>
    </row>
    <row r="175" spans="9:9" x14ac:dyDescent="0.25">
      <c r="I175" s="31"/>
    </row>
    <row r="176" spans="9:9" x14ac:dyDescent="0.25">
      <c r="I176" s="31"/>
    </row>
    <row r="177" spans="9:9" x14ac:dyDescent="0.25">
      <c r="I177" s="31"/>
    </row>
    <row r="178" spans="9:9" x14ac:dyDescent="0.25">
      <c r="I178" s="31"/>
    </row>
    <row r="179" spans="9:9" x14ac:dyDescent="0.25">
      <c r="I179" s="31"/>
    </row>
    <row r="180" spans="9:9" x14ac:dyDescent="0.25">
      <c r="I180" s="31"/>
    </row>
    <row r="181" spans="9:9" x14ac:dyDescent="0.25">
      <c r="I181" s="31"/>
    </row>
    <row r="182" spans="9:9" x14ac:dyDescent="0.25">
      <c r="I182" s="31"/>
    </row>
    <row r="183" spans="9:9" x14ac:dyDescent="0.25">
      <c r="I183" s="31"/>
    </row>
    <row r="184" spans="9:9" x14ac:dyDescent="0.25">
      <c r="I184" s="31"/>
    </row>
    <row r="185" spans="9:9" x14ac:dyDescent="0.25">
      <c r="I185" s="31"/>
    </row>
    <row r="186" spans="9:9" x14ac:dyDescent="0.25">
      <c r="I186" s="31"/>
    </row>
    <row r="187" spans="9:9" x14ac:dyDescent="0.25">
      <c r="I187" s="31"/>
    </row>
    <row r="188" spans="9:9" x14ac:dyDescent="0.25">
      <c r="I188" s="31"/>
    </row>
    <row r="189" spans="9:9" x14ac:dyDescent="0.25">
      <c r="I189" s="31"/>
    </row>
    <row r="190" spans="9:9" x14ac:dyDescent="0.25">
      <c r="I190" s="31"/>
    </row>
    <row r="191" spans="9:9" x14ac:dyDescent="0.25">
      <c r="I191" s="31"/>
    </row>
    <row r="192" spans="9:9" x14ac:dyDescent="0.25">
      <c r="I192" s="31"/>
    </row>
    <row r="193" spans="9:9" x14ac:dyDescent="0.25">
      <c r="I193" s="31"/>
    </row>
    <row r="194" spans="9:9" x14ac:dyDescent="0.25">
      <c r="I194" s="31"/>
    </row>
    <row r="195" spans="9:9" x14ac:dyDescent="0.25">
      <c r="I195" s="31"/>
    </row>
    <row r="196" spans="9:9" x14ac:dyDescent="0.25">
      <c r="I196" s="31"/>
    </row>
    <row r="197" spans="9:9" x14ac:dyDescent="0.25">
      <c r="I197" s="31"/>
    </row>
    <row r="198" spans="9:9" x14ac:dyDescent="0.25">
      <c r="I198" s="31"/>
    </row>
    <row r="199" spans="9:9" x14ac:dyDescent="0.25">
      <c r="I199" s="31"/>
    </row>
    <row r="200" spans="9:9" x14ac:dyDescent="0.25">
      <c r="I200" s="31"/>
    </row>
    <row r="201" spans="9:9" x14ac:dyDescent="0.25">
      <c r="I201" s="31"/>
    </row>
    <row r="202" spans="9:9" x14ac:dyDescent="0.25">
      <c r="I202" s="31"/>
    </row>
    <row r="203" spans="9:9" x14ac:dyDescent="0.25">
      <c r="I203" s="31"/>
    </row>
    <row r="204" spans="9:9" x14ac:dyDescent="0.25">
      <c r="I204" s="31"/>
    </row>
    <row r="205" spans="9:9" x14ac:dyDescent="0.25">
      <c r="I205" s="31"/>
    </row>
    <row r="206" spans="9:9" x14ac:dyDescent="0.25">
      <c r="I206" s="31"/>
    </row>
    <row r="207" spans="9:9" x14ac:dyDescent="0.25">
      <c r="I207" s="31"/>
    </row>
    <row r="208" spans="9:9" x14ac:dyDescent="0.25">
      <c r="I208" s="31"/>
    </row>
    <row r="209" spans="9:9" x14ac:dyDescent="0.25">
      <c r="I209" s="31"/>
    </row>
    <row r="210" spans="9:9" x14ac:dyDescent="0.25">
      <c r="I210" s="31"/>
    </row>
    <row r="211" spans="9:9" x14ac:dyDescent="0.25">
      <c r="I211" s="31"/>
    </row>
    <row r="212" spans="9:9" x14ac:dyDescent="0.25">
      <c r="I212" s="31"/>
    </row>
    <row r="213" spans="9:9" x14ac:dyDescent="0.25">
      <c r="I213" s="31"/>
    </row>
    <row r="214" spans="9:9" x14ac:dyDescent="0.25">
      <c r="I214" s="31"/>
    </row>
    <row r="215" spans="9:9" x14ac:dyDescent="0.25">
      <c r="I215" s="31"/>
    </row>
    <row r="216" spans="9:9" x14ac:dyDescent="0.25">
      <c r="I216" s="31"/>
    </row>
    <row r="217" spans="9:9" x14ac:dyDescent="0.25">
      <c r="I217" s="31"/>
    </row>
    <row r="218" spans="9:9" x14ac:dyDescent="0.25">
      <c r="I218" s="31"/>
    </row>
    <row r="219" spans="9:9" x14ac:dyDescent="0.25">
      <c r="I219" s="31"/>
    </row>
    <row r="220" spans="9:9" x14ac:dyDescent="0.25">
      <c r="I220" s="31"/>
    </row>
    <row r="221" spans="9:9" x14ac:dyDescent="0.25">
      <c r="I221" s="31"/>
    </row>
    <row r="222" spans="9:9" x14ac:dyDescent="0.25">
      <c r="I222" s="31"/>
    </row>
    <row r="223" spans="9:9" x14ac:dyDescent="0.25">
      <c r="I223" s="31"/>
    </row>
    <row r="224" spans="9:9" x14ac:dyDescent="0.25">
      <c r="I224" s="31"/>
    </row>
    <row r="225" spans="9:9" x14ac:dyDescent="0.25">
      <c r="I225" s="31"/>
    </row>
    <row r="226" spans="9:9" x14ac:dyDescent="0.25">
      <c r="I226" s="31"/>
    </row>
    <row r="227" spans="9:9" x14ac:dyDescent="0.25">
      <c r="I227" s="31"/>
    </row>
    <row r="228" spans="9:9" x14ac:dyDescent="0.25">
      <c r="I228" s="31"/>
    </row>
    <row r="229" spans="9:9" x14ac:dyDescent="0.25">
      <c r="I229" s="31"/>
    </row>
    <row r="230" spans="9:9" x14ac:dyDescent="0.25">
      <c r="I230" s="31"/>
    </row>
    <row r="231" spans="9:9" x14ac:dyDescent="0.25">
      <c r="I231" s="31"/>
    </row>
    <row r="232" spans="9:9" x14ac:dyDescent="0.25">
      <c r="I232" s="31"/>
    </row>
    <row r="233" spans="9:9" x14ac:dyDescent="0.25">
      <c r="I233" s="31"/>
    </row>
    <row r="234" spans="9:9" x14ac:dyDescent="0.25">
      <c r="I234" s="31"/>
    </row>
    <row r="235" spans="9:9" x14ac:dyDescent="0.25">
      <c r="I235" s="31"/>
    </row>
    <row r="236" spans="9:9" x14ac:dyDescent="0.25">
      <c r="I236" s="31"/>
    </row>
    <row r="237" spans="9:9" x14ac:dyDescent="0.25">
      <c r="I237" s="31"/>
    </row>
    <row r="238" spans="9:9" x14ac:dyDescent="0.25">
      <c r="I238" s="31"/>
    </row>
    <row r="239" spans="9:9" x14ac:dyDescent="0.25">
      <c r="I239" s="31"/>
    </row>
    <row r="240" spans="9:9" x14ac:dyDescent="0.25">
      <c r="I240" s="31"/>
    </row>
    <row r="241" spans="9:9" x14ac:dyDescent="0.25">
      <c r="I241" s="31"/>
    </row>
    <row r="242" spans="9:9" x14ac:dyDescent="0.25">
      <c r="I242" s="31"/>
    </row>
    <row r="243" spans="9:9" x14ac:dyDescent="0.25">
      <c r="I243" s="31"/>
    </row>
    <row r="244" spans="9:9" x14ac:dyDescent="0.25">
      <c r="I244" s="31"/>
    </row>
    <row r="245" spans="9:9" x14ac:dyDescent="0.25">
      <c r="I245" s="31"/>
    </row>
    <row r="246" spans="9:9" x14ac:dyDescent="0.25">
      <c r="I246" s="31"/>
    </row>
    <row r="247" spans="9:9" x14ac:dyDescent="0.25">
      <c r="I247" s="31"/>
    </row>
    <row r="248" spans="9:9" x14ac:dyDescent="0.25">
      <c r="I248" s="31"/>
    </row>
    <row r="249" spans="9:9" x14ac:dyDescent="0.25">
      <c r="I249" s="31"/>
    </row>
    <row r="250" spans="9:9" x14ac:dyDescent="0.25">
      <c r="I250" s="31"/>
    </row>
    <row r="251" spans="9:9" x14ac:dyDescent="0.25">
      <c r="I251" s="31"/>
    </row>
    <row r="252" spans="9:9" x14ac:dyDescent="0.25">
      <c r="I252" s="31"/>
    </row>
    <row r="253" spans="9:9" x14ac:dyDescent="0.25">
      <c r="I253" s="31"/>
    </row>
    <row r="254" spans="9:9" x14ac:dyDescent="0.25">
      <c r="I254" s="31"/>
    </row>
  </sheetData>
  <sheetProtection password="C880" sheet="1" objects="1" scenarios="1" selectLockedCells="1"/>
  <mergeCells count="13">
    <mergeCell ref="G2:G3"/>
    <mergeCell ref="C4:C34"/>
    <mergeCell ref="C35:C50"/>
    <mergeCell ref="C51:C62"/>
    <mergeCell ref="C63:C72"/>
    <mergeCell ref="F63:F72"/>
    <mergeCell ref="D2:D3"/>
    <mergeCell ref="E2:E3"/>
    <mergeCell ref="F2:F3"/>
    <mergeCell ref="F4:F34"/>
    <mergeCell ref="G4:G72"/>
    <mergeCell ref="F35:F50"/>
    <mergeCell ref="F51:F62"/>
  </mergeCells>
  <conditionalFormatting sqref="G4:G72 F4:F67">
    <cfRule type="cellIs" dxfId="11" priority="4" stopIfTrue="1" operator="between">
      <formula>0</formula>
      <formula>0.5</formula>
    </cfRule>
    <cfRule type="cellIs" dxfId="10" priority="5" stopIfTrue="1" operator="between">
      <formula>0.5</formula>
      <formula>0.75</formula>
    </cfRule>
    <cfRule type="cellIs" dxfId="9" priority="6" stopIfTrue="1" operator="greaterThan">
      <formula>0.75</formula>
    </cfRule>
  </conditionalFormatting>
  <conditionalFormatting sqref="E4:E72">
    <cfRule type="cellIs" dxfId="8" priority="1" stopIfTrue="1" operator="equal">
      <formula>1</formula>
    </cfRule>
    <cfRule type="cellIs" dxfId="7" priority="2" stopIfTrue="1" operator="equal">
      <formula>9</formula>
    </cfRule>
    <cfRule type="cellIs" dxfId="6" priority="3" stopIfTrue="1" operator="between">
      <formula>2</formula>
      <formula>5</formula>
    </cfRule>
  </conditionalFormatting>
  <dataValidations count="3">
    <dataValidation type="list" allowBlank="1" showInputMessage="1" showErrorMessage="1" sqref="I65547 WVQ983051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formula1>$I$3:$I$196</formula1>
    </dataValidation>
    <dataValidation type="list" allowBlank="1" showInputMessage="1" showErrorMessage="1" sqref="I2">
      <formula1>$I$3:$I$12</formula1>
    </dataValidation>
    <dataValidation type="list" allowBlank="1" showInputMessage="1" showErrorMessage="1" sqref="I3:I12">
      <formula1>$I$3:$I$12</formula1>
    </dataValidation>
  </dataValidations>
  <pageMargins left="0.19685039370078741" right="0.19685039370078741" top="0.19685039370078741" bottom="0.19685039370078741" header="0.11811023622047245" footer="0.11811023622047245"/>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O253"/>
  <sheetViews>
    <sheetView view="pageBreakPreview" zoomScale="80" zoomScaleNormal="90" zoomScaleSheetLayoutView="80" workbookViewId="0">
      <selection activeCell="I2" sqref="I2"/>
    </sheetView>
  </sheetViews>
  <sheetFormatPr baseColWidth="10" defaultRowHeight="15" x14ac:dyDescent="0.25"/>
  <cols>
    <col min="1" max="1" width="8.85546875" style="10" customWidth="1"/>
    <col min="2" max="2" width="7" style="10" customWidth="1"/>
    <col min="3" max="3" width="41.28515625" style="10" customWidth="1"/>
    <col min="4" max="4" width="5.85546875" style="10" customWidth="1"/>
    <col min="5" max="5" width="7" style="10" customWidth="1"/>
    <col min="6" max="6" width="9" style="10" customWidth="1"/>
    <col min="7" max="7" width="12" style="10" customWidth="1"/>
    <col min="8" max="8" width="11.42578125" style="10"/>
    <col min="9" max="9" width="19.85546875" style="10" customWidth="1"/>
    <col min="10" max="10" width="11.42578125" style="10"/>
    <col min="11" max="11" width="24.85546875" style="10" customWidth="1"/>
    <col min="12" max="12" width="20.5703125" style="10" bestFit="1" customWidth="1"/>
    <col min="13" max="13" width="18" style="10" customWidth="1"/>
    <col min="14" max="14" width="11.42578125" style="10"/>
    <col min="15" max="15" width="12.7109375" style="10" customWidth="1"/>
    <col min="16" max="254" width="11.42578125" style="10"/>
    <col min="255" max="255" width="8.85546875" style="10" customWidth="1"/>
    <col min="256" max="256" width="7" style="10" customWidth="1"/>
    <col min="257" max="257" width="41.28515625" style="10" customWidth="1"/>
    <col min="258" max="258" width="5.85546875" style="10" customWidth="1"/>
    <col min="259" max="259" width="7" style="10" customWidth="1"/>
    <col min="260" max="260" width="7.28515625" style="10" customWidth="1"/>
    <col min="261" max="261" width="7.140625" style="10" customWidth="1"/>
    <col min="262" max="263" width="6.85546875" style="10" customWidth="1"/>
    <col min="264" max="264" width="11.42578125" style="10"/>
    <col min="265" max="265" width="19.85546875" style="10" customWidth="1"/>
    <col min="266" max="270" width="11.42578125" style="10"/>
    <col min="271" max="271" width="12.7109375" style="10" customWidth="1"/>
    <col min="272" max="510" width="11.42578125" style="10"/>
    <col min="511" max="511" width="8.85546875" style="10" customWidth="1"/>
    <col min="512" max="512" width="7" style="10" customWidth="1"/>
    <col min="513" max="513" width="41.28515625" style="10" customWidth="1"/>
    <col min="514" max="514" width="5.85546875" style="10" customWidth="1"/>
    <col min="515" max="515" width="7" style="10" customWidth="1"/>
    <col min="516" max="516" width="7.28515625" style="10" customWidth="1"/>
    <col min="517" max="517" width="7.140625" style="10" customWidth="1"/>
    <col min="518" max="519" width="6.85546875" style="10" customWidth="1"/>
    <col min="520" max="520" width="11.42578125" style="10"/>
    <col min="521" max="521" width="19.85546875" style="10" customWidth="1"/>
    <col min="522" max="526" width="11.42578125" style="10"/>
    <col min="527" max="527" width="12.7109375" style="10" customWidth="1"/>
    <col min="528" max="766" width="11.42578125" style="10"/>
    <col min="767" max="767" width="8.85546875" style="10" customWidth="1"/>
    <col min="768" max="768" width="7" style="10" customWidth="1"/>
    <col min="769" max="769" width="41.28515625" style="10" customWidth="1"/>
    <col min="770" max="770" width="5.85546875" style="10" customWidth="1"/>
    <col min="771" max="771" width="7" style="10" customWidth="1"/>
    <col min="772" max="772" width="7.28515625" style="10" customWidth="1"/>
    <col min="773" max="773" width="7.140625" style="10" customWidth="1"/>
    <col min="774" max="775" width="6.85546875" style="10" customWidth="1"/>
    <col min="776" max="776" width="11.42578125" style="10"/>
    <col min="777" max="777" width="19.85546875" style="10" customWidth="1"/>
    <col min="778" max="782" width="11.42578125" style="10"/>
    <col min="783" max="783" width="12.7109375" style="10" customWidth="1"/>
    <col min="784" max="1022" width="11.42578125" style="10"/>
    <col min="1023" max="1023" width="8.85546875" style="10" customWidth="1"/>
    <col min="1024" max="1024" width="7" style="10" customWidth="1"/>
    <col min="1025" max="1025" width="41.28515625" style="10" customWidth="1"/>
    <col min="1026" max="1026" width="5.85546875" style="10" customWidth="1"/>
    <col min="1027" max="1027" width="7" style="10" customWidth="1"/>
    <col min="1028" max="1028" width="7.28515625" style="10" customWidth="1"/>
    <col min="1029" max="1029" width="7.140625" style="10" customWidth="1"/>
    <col min="1030" max="1031" width="6.85546875" style="10" customWidth="1"/>
    <col min="1032" max="1032" width="11.42578125" style="10"/>
    <col min="1033" max="1033" width="19.85546875" style="10" customWidth="1"/>
    <col min="1034" max="1038" width="11.42578125" style="10"/>
    <col min="1039" max="1039" width="12.7109375" style="10" customWidth="1"/>
    <col min="1040" max="1278" width="11.42578125" style="10"/>
    <col min="1279" max="1279" width="8.85546875" style="10" customWidth="1"/>
    <col min="1280" max="1280" width="7" style="10" customWidth="1"/>
    <col min="1281" max="1281" width="41.28515625" style="10" customWidth="1"/>
    <col min="1282" max="1282" width="5.85546875" style="10" customWidth="1"/>
    <col min="1283" max="1283" width="7" style="10" customWidth="1"/>
    <col min="1284" max="1284" width="7.28515625" style="10" customWidth="1"/>
    <col min="1285" max="1285" width="7.140625" style="10" customWidth="1"/>
    <col min="1286" max="1287" width="6.85546875" style="10" customWidth="1"/>
    <col min="1288" max="1288" width="11.42578125" style="10"/>
    <col min="1289" max="1289" width="19.85546875" style="10" customWidth="1"/>
    <col min="1290" max="1294" width="11.42578125" style="10"/>
    <col min="1295" max="1295" width="12.7109375" style="10" customWidth="1"/>
    <col min="1296" max="1534" width="11.42578125" style="10"/>
    <col min="1535" max="1535" width="8.85546875" style="10" customWidth="1"/>
    <col min="1536" max="1536" width="7" style="10" customWidth="1"/>
    <col min="1537" max="1537" width="41.28515625" style="10" customWidth="1"/>
    <col min="1538" max="1538" width="5.85546875" style="10" customWidth="1"/>
    <col min="1539" max="1539" width="7" style="10" customWidth="1"/>
    <col min="1540" max="1540" width="7.28515625" style="10" customWidth="1"/>
    <col min="1541" max="1541" width="7.140625" style="10" customWidth="1"/>
    <col min="1542" max="1543" width="6.85546875" style="10" customWidth="1"/>
    <col min="1544" max="1544" width="11.42578125" style="10"/>
    <col min="1545" max="1545" width="19.85546875" style="10" customWidth="1"/>
    <col min="1546" max="1550" width="11.42578125" style="10"/>
    <col min="1551" max="1551" width="12.7109375" style="10" customWidth="1"/>
    <col min="1552" max="1790" width="11.42578125" style="10"/>
    <col min="1791" max="1791" width="8.85546875" style="10" customWidth="1"/>
    <col min="1792" max="1792" width="7" style="10" customWidth="1"/>
    <col min="1793" max="1793" width="41.28515625" style="10" customWidth="1"/>
    <col min="1794" max="1794" width="5.85546875" style="10" customWidth="1"/>
    <col min="1795" max="1795" width="7" style="10" customWidth="1"/>
    <col min="1796" max="1796" width="7.28515625" style="10" customWidth="1"/>
    <col min="1797" max="1797" width="7.140625" style="10" customWidth="1"/>
    <col min="1798" max="1799" width="6.85546875" style="10" customWidth="1"/>
    <col min="1800" max="1800" width="11.42578125" style="10"/>
    <col min="1801" max="1801" width="19.85546875" style="10" customWidth="1"/>
    <col min="1802" max="1806" width="11.42578125" style="10"/>
    <col min="1807" max="1807" width="12.7109375" style="10" customWidth="1"/>
    <col min="1808" max="2046" width="11.42578125" style="10"/>
    <col min="2047" max="2047" width="8.85546875" style="10" customWidth="1"/>
    <col min="2048" max="2048" width="7" style="10" customWidth="1"/>
    <col min="2049" max="2049" width="41.28515625" style="10" customWidth="1"/>
    <col min="2050" max="2050" width="5.85546875" style="10" customWidth="1"/>
    <col min="2051" max="2051" width="7" style="10" customWidth="1"/>
    <col min="2052" max="2052" width="7.28515625" style="10" customWidth="1"/>
    <col min="2053" max="2053" width="7.140625" style="10" customWidth="1"/>
    <col min="2054" max="2055" width="6.85546875" style="10" customWidth="1"/>
    <col min="2056" max="2056" width="11.42578125" style="10"/>
    <col min="2057" max="2057" width="19.85546875" style="10" customWidth="1"/>
    <col min="2058" max="2062" width="11.42578125" style="10"/>
    <col min="2063" max="2063" width="12.7109375" style="10" customWidth="1"/>
    <col min="2064" max="2302" width="11.42578125" style="10"/>
    <col min="2303" max="2303" width="8.85546875" style="10" customWidth="1"/>
    <col min="2304" max="2304" width="7" style="10" customWidth="1"/>
    <col min="2305" max="2305" width="41.28515625" style="10" customWidth="1"/>
    <col min="2306" max="2306" width="5.85546875" style="10" customWidth="1"/>
    <col min="2307" max="2307" width="7" style="10" customWidth="1"/>
    <col min="2308" max="2308" width="7.28515625" style="10" customWidth="1"/>
    <col min="2309" max="2309" width="7.140625" style="10" customWidth="1"/>
    <col min="2310" max="2311" width="6.85546875" style="10" customWidth="1"/>
    <col min="2312" max="2312" width="11.42578125" style="10"/>
    <col min="2313" max="2313" width="19.85546875" style="10" customWidth="1"/>
    <col min="2314" max="2318" width="11.42578125" style="10"/>
    <col min="2319" max="2319" width="12.7109375" style="10" customWidth="1"/>
    <col min="2320" max="2558" width="11.42578125" style="10"/>
    <col min="2559" max="2559" width="8.85546875" style="10" customWidth="1"/>
    <col min="2560" max="2560" width="7" style="10" customWidth="1"/>
    <col min="2561" max="2561" width="41.28515625" style="10" customWidth="1"/>
    <col min="2562" max="2562" width="5.85546875" style="10" customWidth="1"/>
    <col min="2563" max="2563" width="7" style="10" customWidth="1"/>
    <col min="2564" max="2564" width="7.28515625" style="10" customWidth="1"/>
    <col min="2565" max="2565" width="7.140625" style="10" customWidth="1"/>
    <col min="2566" max="2567" width="6.85546875" style="10" customWidth="1"/>
    <col min="2568" max="2568" width="11.42578125" style="10"/>
    <col min="2569" max="2569" width="19.85546875" style="10" customWidth="1"/>
    <col min="2570" max="2574" width="11.42578125" style="10"/>
    <col min="2575" max="2575" width="12.7109375" style="10" customWidth="1"/>
    <col min="2576" max="2814" width="11.42578125" style="10"/>
    <col min="2815" max="2815" width="8.85546875" style="10" customWidth="1"/>
    <col min="2816" max="2816" width="7" style="10" customWidth="1"/>
    <col min="2817" max="2817" width="41.28515625" style="10" customWidth="1"/>
    <col min="2818" max="2818" width="5.85546875" style="10" customWidth="1"/>
    <col min="2819" max="2819" width="7" style="10" customWidth="1"/>
    <col min="2820" max="2820" width="7.28515625" style="10" customWidth="1"/>
    <col min="2821" max="2821" width="7.140625" style="10" customWidth="1"/>
    <col min="2822" max="2823" width="6.85546875" style="10" customWidth="1"/>
    <col min="2824" max="2824" width="11.42578125" style="10"/>
    <col min="2825" max="2825" width="19.85546875" style="10" customWidth="1"/>
    <col min="2826" max="2830" width="11.42578125" style="10"/>
    <col min="2831" max="2831" width="12.7109375" style="10" customWidth="1"/>
    <col min="2832" max="3070" width="11.42578125" style="10"/>
    <col min="3071" max="3071" width="8.85546875" style="10" customWidth="1"/>
    <col min="3072" max="3072" width="7" style="10" customWidth="1"/>
    <col min="3073" max="3073" width="41.28515625" style="10" customWidth="1"/>
    <col min="3074" max="3074" width="5.85546875" style="10" customWidth="1"/>
    <col min="3075" max="3075" width="7" style="10" customWidth="1"/>
    <col min="3076" max="3076" width="7.28515625" style="10" customWidth="1"/>
    <col min="3077" max="3077" width="7.140625" style="10" customWidth="1"/>
    <col min="3078" max="3079" width="6.85546875" style="10" customWidth="1"/>
    <col min="3080" max="3080" width="11.42578125" style="10"/>
    <col min="3081" max="3081" width="19.85546875" style="10" customWidth="1"/>
    <col min="3082" max="3086" width="11.42578125" style="10"/>
    <col min="3087" max="3087" width="12.7109375" style="10" customWidth="1"/>
    <col min="3088" max="3326" width="11.42578125" style="10"/>
    <col min="3327" max="3327" width="8.85546875" style="10" customWidth="1"/>
    <col min="3328" max="3328" width="7" style="10" customWidth="1"/>
    <col min="3329" max="3329" width="41.28515625" style="10" customWidth="1"/>
    <col min="3330" max="3330" width="5.85546875" style="10" customWidth="1"/>
    <col min="3331" max="3331" width="7" style="10" customWidth="1"/>
    <col min="3332" max="3332" width="7.28515625" style="10" customWidth="1"/>
    <col min="3333" max="3333" width="7.140625" style="10" customWidth="1"/>
    <col min="3334" max="3335" width="6.85546875" style="10" customWidth="1"/>
    <col min="3336" max="3336" width="11.42578125" style="10"/>
    <col min="3337" max="3337" width="19.85546875" style="10" customWidth="1"/>
    <col min="3338" max="3342" width="11.42578125" style="10"/>
    <col min="3343" max="3343" width="12.7109375" style="10" customWidth="1"/>
    <col min="3344" max="3582" width="11.42578125" style="10"/>
    <col min="3583" max="3583" width="8.85546875" style="10" customWidth="1"/>
    <col min="3584" max="3584" width="7" style="10" customWidth="1"/>
    <col min="3585" max="3585" width="41.28515625" style="10" customWidth="1"/>
    <col min="3586" max="3586" width="5.85546875" style="10" customWidth="1"/>
    <col min="3587" max="3587" width="7" style="10" customWidth="1"/>
    <col min="3588" max="3588" width="7.28515625" style="10" customWidth="1"/>
    <col min="3589" max="3589" width="7.140625" style="10" customWidth="1"/>
    <col min="3590" max="3591" width="6.85546875" style="10" customWidth="1"/>
    <col min="3592" max="3592" width="11.42578125" style="10"/>
    <col min="3593" max="3593" width="19.85546875" style="10" customWidth="1"/>
    <col min="3594" max="3598" width="11.42578125" style="10"/>
    <col min="3599" max="3599" width="12.7109375" style="10" customWidth="1"/>
    <col min="3600" max="3838" width="11.42578125" style="10"/>
    <col min="3839" max="3839" width="8.85546875" style="10" customWidth="1"/>
    <col min="3840" max="3840" width="7" style="10" customWidth="1"/>
    <col min="3841" max="3841" width="41.28515625" style="10" customWidth="1"/>
    <col min="3842" max="3842" width="5.85546875" style="10" customWidth="1"/>
    <col min="3843" max="3843" width="7" style="10" customWidth="1"/>
    <col min="3844" max="3844" width="7.28515625" style="10" customWidth="1"/>
    <col min="3845" max="3845" width="7.140625" style="10" customWidth="1"/>
    <col min="3846" max="3847" width="6.85546875" style="10" customWidth="1"/>
    <col min="3848" max="3848" width="11.42578125" style="10"/>
    <col min="3849" max="3849" width="19.85546875" style="10" customWidth="1"/>
    <col min="3850" max="3854" width="11.42578125" style="10"/>
    <col min="3855" max="3855" width="12.7109375" style="10" customWidth="1"/>
    <col min="3856" max="4094" width="11.42578125" style="10"/>
    <col min="4095" max="4095" width="8.85546875" style="10" customWidth="1"/>
    <col min="4096" max="4096" width="7" style="10" customWidth="1"/>
    <col min="4097" max="4097" width="41.28515625" style="10" customWidth="1"/>
    <col min="4098" max="4098" width="5.85546875" style="10" customWidth="1"/>
    <col min="4099" max="4099" width="7" style="10" customWidth="1"/>
    <col min="4100" max="4100" width="7.28515625" style="10" customWidth="1"/>
    <col min="4101" max="4101" width="7.140625" style="10" customWidth="1"/>
    <col min="4102" max="4103" width="6.85546875" style="10" customWidth="1"/>
    <col min="4104" max="4104" width="11.42578125" style="10"/>
    <col min="4105" max="4105" width="19.85546875" style="10" customWidth="1"/>
    <col min="4106" max="4110" width="11.42578125" style="10"/>
    <col min="4111" max="4111" width="12.7109375" style="10" customWidth="1"/>
    <col min="4112" max="4350" width="11.42578125" style="10"/>
    <col min="4351" max="4351" width="8.85546875" style="10" customWidth="1"/>
    <col min="4352" max="4352" width="7" style="10" customWidth="1"/>
    <col min="4353" max="4353" width="41.28515625" style="10" customWidth="1"/>
    <col min="4354" max="4354" width="5.85546875" style="10" customWidth="1"/>
    <col min="4355" max="4355" width="7" style="10" customWidth="1"/>
    <col min="4356" max="4356" width="7.28515625" style="10" customWidth="1"/>
    <col min="4357" max="4357" width="7.140625" style="10" customWidth="1"/>
    <col min="4358" max="4359" width="6.85546875" style="10" customWidth="1"/>
    <col min="4360" max="4360" width="11.42578125" style="10"/>
    <col min="4361" max="4361" width="19.85546875" style="10" customWidth="1"/>
    <col min="4362" max="4366" width="11.42578125" style="10"/>
    <col min="4367" max="4367" width="12.7109375" style="10" customWidth="1"/>
    <col min="4368" max="4606" width="11.42578125" style="10"/>
    <col min="4607" max="4607" width="8.85546875" style="10" customWidth="1"/>
    <col min="4608" max="4608" width="7" style="10" customWidth="1"/>
    <col min="4609" max="4609" width="41.28515625" style="10" customWidth="1"/>
    <col min="4610" max="4610" width="5.85546875" style="10" customWidth="1"/>
    <col min="4611" max="4611" width="7" style="10" customWidth="1"/>
    <col min="4612" max="4612" width="7.28515625" style="10" customWidth="1"/>
    <col min="4613" max="4613" width="7.140625" style="10" customWidth="1"/>
    <col min="4614" max="4615" width="6.85546875" style="10" customWidth="1"/>
    <col min="4616" max="4616" width="11.42578125" style="10"/>
    <col min="4617" max="4617" width="19.85546875" style="10" customWidth="1"/>
    <col min="4618" max="4622" width="11.42578125" style="10"/>
    <col min="4623" max="4623" width="12.7109375" style="10" customWidth="1"/>
    <col min="4624" max="4862" width="11.42578125" style="10"/>
    <col min="4863" max="4863" width="8.85546875" style="10" customWidth="1"/>
    <col min="4864" max="4864" width="7" style="10" customWidth="1"/>
    <col min="4865" max="4865" width="41.28515625" style="10" customWidth="1"/>
    <col min="4866" max="4866" width="5.85546875" style="10" customWidth="1"/>
    <col min="4867" max="4867" width="7" style="10" customWidth="1"/>
    <col min="4868" max="4868" width="7.28515625" style="10" customWidth="1"/>
    <col min="4869" max="4869" width="7.140625" style="10" customWidth="1"/>
    <col min="4870" max="4871" width="6.85546875" style="10" customWidth="1"/>
    <col min="4872" max="4872" width="11.42578125" style="10"/>
    <col min="4873" max="4873" width="19.85546875" style="10" customWidth="1"/>
    <col min="4874" max="4878" width="11.42578125" style="10"/>
    <col min="4879" max="4879" width="12.7109375" style="10" customWidth="1"/>
    <col min="4880" max="5118" width="11.42578125" style="10"/>
    <col min="5119" max="5119" width="8.85546875" style="10" customWidth="1"/>
    <col min="5120" max="5120" width="7" style="10" customWidth="1"/>
    <col min="5121" max="5121" width="41.28515625" style="10" customWidth="1"/>
    <col min="5122" max="5122" width="5.85546875" style="10" customWidth="1"/>
    <col min="5123" max="5123" width="7" style="10" customWidth="1"/>
    <col min="5124" max="5124" width="7.28515625" style="10" customWidth="1"/>
    <col min="5125" max="5125" width="7.140625" style="10" customWidth="1"/>
    <col min="5126" max="5127" width="6.85546875" style="10" customWidth="1"/>
    <col min="5128" max="5128" width="11.42578125" style="10"/>
    <col min="5129" max="5129" width="19.85546875" style="10" customWidth="1"/>
    <col min="5130" max="5134" width="11.42578125" style="10"/>
    <col min="5135" max="5135" width="12.7109375" style="10" customWidth="1"/>
    <col min="5136" max="5374" width="11.42578125" style="10"/>
    <col min="5375" max="5375" width="8.85546875" style="10" customWidth="1"/>
    <col min="5376" max="5376" width="7" style="10" customWidth="1"/>
    <col min="5377" max="5377" width="41.28515625" style="10" customWidth="1"/>
    <col min="5378" max="5378" width="5.85546875" style="10" customWidth="1"/>
    <col min="5379" max="5379" width="7" style="10" customWidth="1"/>
    <col min="5380" max="5380" width="7.28515625" style="10" customWidth="1"/>
    <col min="5381" max="5381" width="7.140625" style="10" customWidth="1"/>
    <col min="5382" max="5383" width="6.85546875" style="10" customWidth="1"/>
    <col min="5384" max="5384" width="11.42578125" style="10"/>
    <col min="5385" max="5385" width="19.85546875" style="10" customWidth="1"/>
    <col min="5386" max="5390" width="11.42578125" style="10"/>
    <col min="5391" max="5391" width="12.7109375" style="10" customWidth="1"/>
    <col min="5392" max="5630" width="11.42578125" style="10"/>
    <col min="5631" max="5631" width="8.85546875" style="10" customWidth="1"/>
    <col min="5632" max="5632" width="7" style="10" customWidth="1"/>
    <col min="5633" max="5633" width="41.28515625" style="10" customWidth="1"/>
    <col min="5634" max="5634" width="5.85546875" style="10" customWidth="1"/>
    <col min="5635" max="5635" width="7" style="10" customWidth="1"/>
    <col min="5636" max="5636" width="7.28515625" style="10" customWidth="1"/>
    <col min="5637" max="5637" width="7.140625" style="10" customWidth="1"/>
    <col min="5638" max="5639" width="6.85546875" style="10" customWidth="1"/>
    <col min="5640" max="5640" width="11.42578125" style="10"/>
    <col min="5641" max="5641" width="19.85546875" style="10" customWidth="1"/>
    <col min="5642" max="5646" width="11.42578125" style="10"/>
    <col min="5647" max="5647" width="12.7109375" style="10" customWidth="1"/>
    <col min="5648" max="5886" width="11.42578125" style="10"/>
    <col min="5887" max="5887" width="8.85546875" style="10" customWidth="1"/>
    <col min="5888" max="5888" width="7" style="10" customWidth="1"/>
    <col min="5889" max="5889" width="41.28515625" style="10" customWidth="1"/>
    <col min="5890" max="5890" width="5.85546875" style="10" customWidth="1"/>
    <col min="5891" max="5891" width="7" style="10" customWidth="1"/>
    <col min="5892" max="5892" width="7.28515625" style="10" customWidth="1"/>
    <col min="5893" max="5893" width="7.140625" style="10" customWidth="1"/>
    <col min="5894" max="5895" width="6.85546875" style="10" customWidth="1"/>
    <col min="5896" max="5896" width="11.42578125" style="10"/>
    <col min="5897" max="5897" width="19.85546875" style="10" customWidth="1"/>
    <col min="5898" max="5902" width="11.42578125" style="10"/>
    <col min="5903" max="5903" width="12.7109375" style="10" customWidth="1"/>
    <col min="5904" max="6142" width="11.42578125" style="10"/>
    <col min="6143" max="6143" width="8.85546875" style="10" customWidth="1"/>
    <col min="6144" max="6144" width="7" style="10" customWidth="1"/>
    <col min="6145" max="6145" width="41.28515625" style="10" customWidth="1"/>
    <col min="6146" max="6146" width="5.85546875" style="10" customWidth="1"/>
    <col min="6147" max="6147" width="7" style="10" customWidth="1"/>
    <col min="6148" max="6148" width="7.28515625" style="10" customWidth="1"/>
    <col min="6149" max="6149" width="7.140625" style="10" customWidth="1"/>
    <col min="6150" max="6151" width="6.85546875" style="10" customWidth="1"/>
    <col min="6152" max="6152" width="11.42578125" style="10"/>
    <col min="6153" max="6153" width="19.85546875" style="10" customWidth="1"/>
    <col min="6154" max="6158" width="11.42578125" style="10"/>
    <col min="6159" max="6159" width="12.7109375" style="10" customWidth="1"/>
    <col min="6160" max="6398" width="11.42578125" style="10"/>
    <col min="6399" max="6399" width="8.85546875" style="10" customWidth="1"/>
    <col min="6400" max="6400" width="7" style="10" customWidth="1"/>
    <col min="6401" max="6401" width="41.28515625" style="10" customWidth="1"/>
    <col min="6402" max="6402" width="5.85546875" style="10" customWidth="1"/>
    <col min="6403" max="6403" width="7" style="10" customWidth="1"/>
    <col min="6404" max="6404" width="7.28515625" style="10" customWidth="1"/>
    <col min="6405" max="6405" width="7.140625" style="10" customWidth="1"/>
    <col min="6406" max="6407" width="6.85546875" style="10" customWidth="1"/>
    <col min="6408" max="6408" width="11.42578125" style="10"/>
    <col min="6409" max="6409" width="19.85546875" style="10" customWidth="1"/>
    <col min="6410" max="6414" width="11.42578125" style="10"/>
    <col min="6415" max="6415" width="12.7109375" style="10" customWidth="1"/>
    <col min="6416" max="6654" width="11.42578125" style="10"/>
    <col min="6655" max="6655" width="8.85546875" style="10" customWidth="1"/>
    <col min="6656" max="6656" width="7" style="10" customWidth="1"/>
    <col min="6657" max="6657" width="41.28515625" style="10" customWidth="1"/>
    <col min="6658" max="6658" width="5.85546875" style="10" customWidth="1"/>
    <col min="6659" max="6659" width="7" style="10" customWidth="1"/>
    <col min="6660" max="6660" width="7.28515625" style="10" customWidth="1"/>
    <col min="6661" max="6661" width="7.140625" style="10" customWidth="1"/>
    <col min="6662" max="6663" width="6.85546875" style="10" customWidth="1"/>
    <col min="6664" max="6664" width="11.42578125" style="10"/>
    <col min="6665" max="6665" width="19.85546875" style="10" customWidth="1"/>
    <col min="6666" max="6670" width="11.42578125" style="10"/>
    <col min="6671" max="6671" width="12.7109375" style="10" customWidth="1"/>
    <col min="6672" max="6910" width="11.42578125" style="10"/>
    <col min="6911" max="6911" width="8.85546875" style="10" customWidth="1"/>
    <col min="6912" max="6912" width="7" style="10" customWidth="1"/>
    <col min="6913" max="6913" width="41.28515625" style="10" customWidth="1"/>
    <col min="6914" max="6914" width="5.85546875" style="10" customWidth="1"/>
    <col min="6915" max="6915" width="7" style="10" customWidth="1"/>
    <col min="6916" max="6916" width="7.28515625" style="10" customWidth="1"/>
    <col min="6917" max="6917" width="7.140625" style="10" customWidth="1"/>
    <col min="6918" max="6919" width="6.85546875" style="10" customWidth="1"/>
    <col min="6920" max="6920" width="11.42578125" style="10"/>
    <col min="6921" max="6921" width="19.85546875" style="10" customWidth="1"/>
    <col min="6922" max="6926" width="11.42578125" style="10"/>
    <col min="6927" max="6927" width="12.7109375" style="10" customWidth="1"/>
    <col min="6928" max="7166" width="11.42578125" style="10"/>
    <col min="7167" max="7167" width="8.85546875" style="10" customWidth="1"/>
    <col min="7168" max="7168" width="7" style="10" customWidth="1"/>
    <col min="7169" max="7169" width="41.28515625" style="10" customWidth="1"/>
    <col min="7170" max="7170" width="5.85546875" style="10" customWidth="1"/>
    <col min="7171" max="7171" width="7" style="10" customWidth="1"/>
    <col min="7172" max="7172" width="7.28515625" style="10" customWidth="1"/>
    <col min="7173" max="7173" width="7.140625" style="10" customWidth="1"/>
    <col min="7174" max="7175" width="6.85546875" style="10" customWidth="1"/>
    <col min="7176" max="7176" width="11.42578125" style="10"/>
    <col min="7177" max="7177" width="19.85546875" style="10" customWidth="1"/>
    <col min="7178" max="7182" width="11.42578125" style="10"/>
    <col min="7183" max="7183" width="12.7109375" style="10" customWidth="1"/>
    <col min="7184" max="7422" width="11.42578125" style="10"/>
    <col min="7423" max="7423" width="8.85546875" style="10" customWidth="1"/>
    <col min="7424" max="7424" width="7" style="10" customWidth="1"/>
    <col min="7425" max="7425" width="41.28515625" style="10" customWidth="1"/>
    <col min="7426" max="7426" width="5.85546875" style="10" customWidth="1"/>
    <col min="7427" max="7427" width="7" style="10" customWidth="1"/>
    <col min="7428" max="7428" width="7.28515625" style="10" customWidth="1"/>
    <col min="7429" max="7429" width="7.140625" style="10" customWidth="1"/>
    <col min="7430" max="7431" width="6.85546875" style="10" customWidth="1"/>
    <col min="7432" max="7432" width="11.42578125" style="10"/>
    <col min="7433" max="7433" width="19.85546875" style="10" customWidth="1"/>
    <col min="7434" max="7438" width="11.42578125" style="10"/>
    <col min="7439" max="7439" width="12.7109375" style="10" customWidth="1"/>
    <col min="7440" max="7678" width="11.42578125" style="10"/>
    <col min="7679" max="7679" width="8.85546875" style="10" customWidth="1"/>
    <col min="7680" max="7680" width="7" style="10" customWidth="1"/>
    <col min="7681" max="7681" width="41.28515625" style="10" customWidth="1"/>
    <col min="7682" max="7682" width="5.85546875" style="10" customWidth="1"/>
    <col min="7683" max="7683" width="7" style="10" customWidth="1"/>
    <col min="7684" max="7684" width="7.28515625" style="10" customWidth="1"/>
    <col min="7685" max="7685" width="7.140625" style="10" customWidth="1"/>
    <col min="7686" max="7687" width="6.85546875" style="10" customWidth="1"/>
    <col min="7688" max="7688" width="11.42578125" style="10"/>
    <col min="7689" max="7689" width="19.85546875" style="10" customWidth="1"/>
    <col min="7690" max="7694" width="11.42578125" style="10"/>
    <col min="7695" max="7695" width="12.7109375" style="10" customWidth="1"/>
    <col min="7696" max="7934" width="11.42578125" style="10"/>
    <col min="7935" max="7935" width="8.85546875" style="10" customWidth="1"/>
    <col min="7936" max="7936" width="7" style="10" customWidth="1"/>
    <col min="7937" max="7937" width="41.28515625" style="10" customWidth="1"/>
    <col min="7938" max="7938" width="5.85546875" style="10" customWidth="1"/>
    <col min="7939" max="7939" width="7" style="10" customWidth="1"/>
    <col min="7940" max="7940" width="7.28515625" style="10" customWidth="1"/>
    <col min="7941" max="7941" width="7.140625" style="10" customWidth="1"/>
    <col min="7942" max="7943" width="6.85546875" style="10" customWidth="1"/>
    <col min="7944" max="7944" width="11.42578125" style="10"/>
    <col min="7945" max="7945" width="19.85546875" style="10" customWidth="1"/>
    <col min="7946" max="7950" width="11.42578125" style="10"/>
    <col min="7951" max="7951" width="12.7109375" style="10" customWidth="1"/>
    <col min="7952" max="8190" width="11.42578125" style="10"/>
    <col min="8191" max="8191" width="8.85546875" style="10" customWidth="1"/>
    <col min="8192" max="8192" width="7" style="10" customWidth="1"/>
    <col min="8193" max="8193" width="41.28515625" style="10" customWidth="1"/>
    <col min="8194" max="8194" width="5.85546875" style="10" customWidth="1"/>
    <col min="8195" max="8195" width="7" style="10" customWidth="1"/>
    <col min="8196" max="8196" width="7.28515625" style="10" customWidth="1"/>
    <col min="8197" max="8197" width="7.140625" style="10" customWidth="1"/>
    <col min="8198" max="8199" width="6.85546875" style="10" customWidth="1"/>
    <col min="8200" max="8200" width="11.42578125" style="10"/>
    <col min="8201" max="8201" width="19.85546875" style="10" customWidth="1"/>
    <col min="8202" max="8206" width="11.42578125" style="10"/>
    <col min="8207" max="8207" width="12.7109375" style="10" customWidth="1"/>
    <col min="8208" max="8446" width="11.42578125" style="10"/>
    <col min="8447" max="8447" width="8.85546875" style="10" customWidth="1"/>
    <col min="8448" max="8448" width="7" style="10" customWidth="1"/>
    <col min="8449" max="8449" width="41.28515625" style="10" customWidth="1"/>
    <col min="8450" max="8450" width="5.85546875" style="10" customWidth="1"/>
    <col min="8451" max="8451" width="7" style="10" customWidth="1"/>
    <col min="8452" max="8452" width="7.28515625" style="10" customWidth="1"/>
    <col min="8453" max="8453" width="7.140625" style="10" customWidth="1"/>
    <col min="8454" max="8455" width="6.85546875" style="10" customWidth="1"/>
    <col min="8456" max="8456" width="11.42578125" style="10"/>
    <col min="8457" max="8457" width="19.85546875" style="10" customWidth="1"/>
    <col min="8458" max="8462" width="11.42578125" style="10"/>
    <col min="8463" max="8463" width="12.7109375" style="10" customWidth="1"/>
    <col min="8464" max="8702" width="11.42578125" style="10"/>
    <col min="8703" max="8703" width="8.85546875" style="10" customWidth="1"/>
    <col min="8704" max="8704" width="7" style="10" customWidth="1"/>
    <col min="8705" max="8705" width="41.28515625" style="10" customWidth="1"/>
    <col min="8706" max="8706" width="5.85546875" style="10" customWidth="1"/>
    <col min="8707" max="8707" width="7" style="10" customWidth="1"/>
    <col min="8708" max="8708" width="7.28515625" style="10" customWidth="1"/>
    <col min="8709" max="8709" width="7.140625" style="10" customWidth="1"/>
    <col min="8710" max="8711" width="6.85546875" style="10" customWidth="1"/>
    <col min="8712" max="8712" width="11.42578125" style="10"/>
    <col min="8713" max="8713" width="19.85546875" style="10" customWidth="1"/>
    <col min="8714" max="8718" width="11.42578125" style="10"/>
    <col min="8719" max="8719" width="12.7109375" style="10" customWidth="1"/>
    <col min="8720" max="8958" width="11.42578125" style="10"/>
    <col min="8959" max="8959" width="8.85546875" style="10" customWidth="1"/>
    <col min="8960" max="8960" width="7" style="10" customWidth="1"/>
    <col min="8961" max="8961" width="41.28515625" style="10" customWidth="1"/>
    <col min="8962" max="8962" width="5.85546875" style="10" customWidth="1"/>
    <col min="8963" max="8963" width="7" style="10" customWidth="1"/>
    <col min="8964" max="8964" width="7.28515625" style="10" customWidth="1"/>
    <col min="8965" max="8965" width="7.140625" style="10" customWidth="1"/>
    <col min="8966" max="8967" width="6.85546875" style="10" customWidth="1"/>
    <col min="8968" max="8968" width="11.42578125" style="10"/>
    <col min="8969" max="8969" width="19.85546875" style="10" customWidth="1"/>
    <col min="8970" max="8974" width="11.42578125" style="10"/>
    <col min="8975" max="8975" width="12.7109375" style="10" customWidth="1"/>
    <col min="8976" max="9214" width="11.42578125" style="10"/>
    <col min="9215" max="9215" width="8.85546875" style="10" customWidth="1"/>
    <col min="9216" max="9216" width="7" style="10" customWidth="1"/>
    <col min="9217" max="9217" width="41.28515625" style="10" customWidth="1"/>
    <col min="9218" max="9218" width="5.85546875" style="10" customWidth="1"/>
    <col min="9219" max="9219" width="7" style="10" customWidth="1"/>
    <col min="9220" max="9220" width="7.28515625" style="10" customWidth="1"/>
    <col min="9221" max="9221" width="7.140625" style="10" customWidth="1"/>
    <col min="9222" max="9223" width="6.85546875" style="10" customWidth="1"/>
    <col min="9224" max="9224" width="11.42578125" style="10"/>
    <col min="9225" max="9225" width="19.85546875" style="10" customWidth="1"/>
    <col min="9226" max="9230" width="11.42578125" style="10"/>
    <col min="9231" max="9231" width="12.7109375" style="10" customWidth="1"/>
    <col min="9232" max="9470" width="11.42578125" style="10"/>
    <col min="9471" max="9471" width="8.85546875" style="10" customWidth="1"/>
    <col min="9472" max="9472" width="7" style="10" customWidth="1"/>
    <col min="9473" max="9473" width="41.28515625" style="10" customWidth="1"/>
    <col min="9474" max="9474" width="5.85546875" style="10" customWidth="1"/>
    <col min="9475" max="9475" width="7" style="10" customWidth="1"/>
    <col min="9476" max="9476" width="7.28515625" style="10" customWidth="1"/>
    <col min="9477" max="9477" width="7.140625" style="10" customWidth="1"/>
    <col min="9478" max="9479" width="6.85546875" style="10" customWidth="1"/>
    <col min="9480" max="9480" width="11.42578125" style="10"/>
    <col min="9481" max="9481" width="19.85546875" style="10" customWidth="1"/>
    <col min="9482" max="9486" width="11.42578125" style="10"/>
    <col min="9487" max="9487" width="12.7109375" style="10" customWidth="1"/>
    <col min="9488" max="9726" width="11.42578125" style="10"/>
    <col min="9727" max="9727" width="8.85546875" style="10" customWidth="1"/>
    <col min="9728" max="9728" width="7" style="10" customWidth="1"/>
    <col min="9729" max="9729" width="41.28515625" style="10" customWidth="1"/>
    <col min="9730" max="9730" width="5.85546875" style="10" customWidth="1"/>
    <col min="9731" max="9731" width="7" style="10" customWidth="1"/>
    <col min="9732" max="9732" width="7.28515625" style="10" customWidth="1"/>
    <col min="9733" max="9733" width="7.140625" style="10" customWidth="1"/>
    <col min="9734" max="9735" width="6.85546875" style="10" customWidth="1"/>
    <col min="9736" max="9736" width="11.42578125" style="10"/>
    <col min="9737" max="9737" width="19.85546875" style="10" customWidth="1"/>
    <col min="9738" max="9742" width="11.42578125" style="10"/>
    <col min="9743" max="9743" width="12.7109375" style="10" customWidth="1"/>
    <col min="9744" max="9982" width="11.42578125" style="10"/>
    <col min="9983" max="9983" width="8.85546875" style="10" customWidth="1"/>
    <col min="9984" max="9984" width="7" style="10" customWidth="1"/>
    <col min="9985" max="9985" width="41.28515625" style="10" customWidth="1"/>
    <col min="9986" max="9986" width="5.85546875" style="10" customWidth="1"/>
    <col min="9987" max="9987" width="7" style="10" customWidth="1"/>
    <col min="9988" max="9988" width="7.28515625" style="10" customWidth="1"/>
    <col min="9989" max="9989" width="7.140625" style="10" customWidth="1"/>
    <col min="9990" max="9991" width="6.85546875" style="10" customWidth="1"/>
    <col min="9992" max="9992" width="11.42578125" style="10"/>
    <col min="9993" max="9993" width="19.85546875" style="10" customWidth="1"/>
    <col min="9994" max="9998" width="11.42578125" style="10"/>
    <col min="9999" max="9999" width="12.7109375" style="10" customWidth="1"/>
    <col min="10000" max="10238" width="11.42578125" style="10"/>
    <col min="10239" max="10239" width="8.85546875" style="10" customWidth="1"/>
    <col min="10240" max="10240" width="7" style="10" customWidth="1"/>
    <col min="10241" max="10241" width="41.28515625" style="10" customWidth="1"/>
    <col min="10242" max="10242" width="5.85546875" style="10" customWidth="1"/>
    <col min="10243" max="10243" width="7" style="10" customWidth="1"/>
    <col min="10244" max="10244" width="7.28515625" style="10" customWidth="1"/>
    <col min="10245" max="10245" width="7.140625" style="10" customWidth="1"/>
    <col min="10246" max="10247" width="6.85546875" style="10" customWidth="1"/>
    <col min="10248" max="10248" width="11.42578125" style="10"/>
    <col min="10249" max="10249" width="19.85546875" style="10" customWidth="1"/>
    <col min="10250" max="10254" width="11.42578125" style="10"/>
    <col min="10255" max="10255" width="12.7109375" style="10" customWidth="1"/>
    <col min="10256" max="10494" width="11.42578125" style="10"/>
    <col min="10495" max="10495" width="8.85546875" style="10" customWidth="1"/>
    <col min="10496" max="10496" width="7" style="10" customWidth="1"/>
    <col min="10497" max="10497" width="41.28515625" style="10" customWidth="1"/>
    <col min="10498" max="10498" width="5.85546875" style="10" customWidth="1"/>
    <col min="10499" max="10499" width="7" style="10" customWidth="1"/>
    <col min="10500" max="10500" width="7.28515625" style="10" customWidth="1"/>
    <col min="10501" max="10501" width="7.140625" style="10" customWidth="1"/>
    <col min="10502" max="10503" width="6.85546875" style="10" customWidth="1"/>
    <col min="10504" max="10504" width="11.42578125" style="10"/>
    <col min="10505" max="10505" width="19.85546875" style="10" customWidth="1"/>
    <col min="10506" max="10510" width="11.42578125" style="10"/>
    <col min="10511" max="10511" width="12.7109375" style="10" customWidth="1"/>
    <col min="10512" max="10750" width="11.42578125" style="10"/>
    <col min="10751" max="10751" width="8.85546875" style="10" customWidth="1"/>
    <col min="10752" max="10752" width="7" style="10" customWidth="1"/>
    <col min="10753" max="10753" width="41.28515625" style="10" customWidth="1"/>
    <col min="10754" max="10754" width="5.85546875" style="10" customWidth="1"/>
    <col min="10755" max="10755" width="7" style="10" customWidth="1"/>
    <col min="10756" max="10756" width="7.28515625" style="10" customWidth="1"/>
    <col min="10757" max="10757" width="7.140625" style="10" customWidth="1"/>
    <col min="10758" max="10759" width="6.85546875" style="10" customWidth="1"/>
    <col min="10760" max="10760" width="11.42578125" style="10"/>
    <col min="10761" max="10761" width="19.85546875" style="10" customWidth="1"/>
    <col min="10762" max="10766" width="11.42578125" style="10"/>
    <col min="10767" max="10767" width="12.7109375" style="10" customWidth="1"/>
    <col min="10768" max="11006" width="11.42578125" style="10"/>
    <col min="11007" max="11007" width="8.85546875" style="10" customWidth="1"/>
    <col min="11008" max="11008" width="7" style="10" customWidth="1"/>
    <col min="11009" max="11009" width="41.28515625" style="10" customWidth="1"/>
    <col min="11010" max="11010" width="5.85546875" style="10" customWidth="1"/>
    <col min="11011" max="11011" width="7" style="10" customWidth="1"/>
    <col min="11012" max="11012" width="7.28515625" style="10" customWidth="1"/>
    <col min="11013" max="11013" width="7.140625" style="10" customWidth="1"/>
    <col min="11014" max="11015" width="6.85546875" style="10" customWidth="1"/>
    <col min="11016" max="11016" width="11.42578125" style="10"/>
    <col min="11017" max="11017" width="19.85546875" style="10" customWidth="1"/>
    <col min="11018" max="11022" width="11.42578125" style="10"/>
    <col min="11023" max="11023" width="12.7109375" style="10" customWidth="1"/>
    <col min="11024" max="11262" width="11.42578125" style="10"/>
    <col min="11263" max="11263" width="8.85546875" style="10" customWidth="1"/>
    <col min="11264" max="11264" width="7" style="10" customWidth="1"/>
    <col min="11265" max="11265" width="41.28515625" style="10" customWidth="1"/>
    <col min="11266" max="11266" width="5.85546875" style="10" customWidth="1"/>
    <col min="11267" max="11267" width="7" style="10" customWidth="1"/>
    <col min="11268" max="11268" width="7.28515625" style="10" customWidth="1"/>
    <col min="11269" max="11269" width="7.140625" style="10" customWidth="1"/>
    <col min="11270" max="11271" width="6.85546875" style="10" customWidth="1"/>
    <col min="11272" max="11272" width="11.42578125" style="10"/>
    <col min="11273" max="11273" width="19.85546875" style="10" customWidth="1"/>
    <col min="11274" max="11278" width="11.42578125" style="10"/>
    <col min="11279" max="11279" width="12.7109375" style="10" customWidth="1"/>
    <col min="11280" max="11518" width="11.42578125" style="10"/>
    <col min="11519" max="11519" width="8.85546875" style="10" customWidth="1"/>
    <col min="11520" max="11520" width="7" style="10" customWidth="1"/>
    <col min="11521" max="11521" width="41.28515625" style="10" customWidth="1"/>
    <col min="11522" max="11522" width="5.85546875" style="10" customWidth="1"/>
    <col min="11523" max="11523" width="7" style="10" customWidth="1"/>
    <col min="11524" max="11524" width="7.28515625" style="10" customWidth="1"/>
    <col min="11525" max="11525" width="7.140625" style="10" customWidth="1"/>
    <col min="11526" max="11527" width="6.85546875" style="10" customWidth="1"/>
    <col min="11528" max="11528" width="11.42578125" style="10"/>
    <col min="11529" max="11529" width="19.85546875" style="10" customWidth="1"/>
    <col min="11530" max="11534" width="11.42578125" style="10"/>
    <col min="11535" max="11535" width="12.7109375" style="10" customWidth="1"/>
    <col min="11536" max="11774" width="11.42578125" style="10"/>
    <col min="11775" max="11775" width="8.85546875" style="10" customWidth="1"/>
    <col min="11776" max="11776" width="7" style="10" customWidth="1"/>
    <col min="11777" max="11777" width="41.28515625" style="10" customWidth="1"/>
    <col min="11778" max="11778" width="5.85546875" style="10" customWidth="1"/>
    <col min="11779" max="11779" width="7" style="10" customWidth="1"/>
    <col min="11780" max="11780" width="7.28515625" style="10" customWidth="1"/>
    <col min="11781" max="11781" width="7.140625" style="10" customWidth="1"/>
    <col min="11782" max="11783" width="6.85546875" style="10" customWidth="1"/>
    <col min="11784" max="11784" width="11.42578125" style="10"/>
    <col min="11785" max="11785" width="19.85546875" style="10" customWidth="1"/>
    <col min="11786" max="11790" width="11.42578125" style="10"/>
    <col min="11791" max="11791" width="12.7109375" style="10" customWidth="1"/>
    <col min="11792" max="12030" width="11.42578125" style="10"/>
    <col min="12031" max="12031" width="8.85546875" style="10" customWidth="1"/>
    <col min="12032" max="12032" width="7" style="10" customWidth="1"/>
    <col min="12033" max="12033" width="41.28515625" style="10" customWidth="1"/>
    <col min="12034" max="12034" width="5.85546875" style="10" customWidth="1"/>
    <col min="12035" max="12035" width="7" style="10" customWidth="1"/>
    <col min="12036" max="12036" width="7.28515625" style="10" customWidth="1"/>
    <col min="12037" max="12037" width="7.140625" style="10" customWidth="1"/>
    <col min="12038" max="12039" width="6.85546875" style="10" customWidth="1"/>
    <col min="12040" max="12040" width="11.42578125" style="10"/>
    <col min="12041" max="12041" width="19.85546875" style="10" customWidth="1"/>
    <col min="12042" max="12046" width="11.42578125" style="10"/>
    <col min="12047" max="12047" width="12.7109375" style="10" customWidth="1"/>
    <col min="12048" max="12286" width="11.42578125" style="10"/>
    <col min="12287" max="12287" width="8.85546875" style="10" customWidth="1"/>
    <col min="12288" max="12288" width="7" style="10" customWidth="1"/>
    <col min="12289" max="12289" width="41.28515625" style="10" customWidth="1"/>
    <col min="12290" max="12290" width="5.85546875" style="10" customWidth="1"/>
    <col min="12291" max="12291" width="7" style="10" customWidth="1"/>
    <col min="12292" max="12292" width="7.28515625" style="10" customWidth="1"/>
    <col min="12293" max="12293" width="7.140625" style="10" customWidth="1"/>
    <col min="12294" max="12295" width="6.85546875" style="10" customWidth="1"/>
    <col min="12296" max="12296" width="11.42578125" style="10"/>
    <col min="12297" max="12297" width="19.85546875" style="10" customWidth="1"/>
    <col min="12298" max="12302" width="11.42578125" style="10"/>
    <col min="12303" max="12303" width="12.7109375" style="10" customWidth="1"/>
    <col min="12304" max="12542" width="11.42578125" style="10"/>
    <col min="12543" max="12543" width="8.85546875" style="10" customWidth="1"/>
    <col min="12544" max="12544" width="7" style="10" customWidth="1"/>
    <col min="12545" max="12545" width="41.28515625" style="10" customWidth="1"/>
    <col min="12546" max="12546" width="5.85546875" style="10" customWidth="1"/>
    <col min="12547" max="12547" width="7" style="10" customWidth="1"/>
    <col min="12548" max="12548" width="7.28515625" style="10" customWidth="1"/>
    <col min="12549" max="12549" width="7.140625" style="10" customWidth="1"/>
    <col min="12550" max="12551" width="6.85546875" style="10" customWidth="1"/>
    <col min="12552" max="12552" width="11.42578125" style="10"/>
    <col min="12553" max="12553" width="19.85546875" style="10" customWidth="1"/>
    <col min="12554" max="12558" width="11.42578125" style="10"/>
    <col min="12559" max="12559" width="12.7109375" style="10" customWidth="1"/>
    <col min="12560" max="12798" width="11.42578125" style="10"/>
    <col min="12799" max="12799" width="8.85546875" style="10" customWidth="1"/>
    <col min="12800" max="12800" width="7" style="10" customWidth="1"/>
    <col min="12801" max="12801" width="41.28515625" style="10" customWidth="1"/>
    <col min="12802" max="12802" width="5.85546875" style="10" customWidth="1"/>
    <col min="12803" max="12803" width="7" style="10" customWidth="1"/>
    <col min="12804" max="12804" width="7.28515625" style="10" customWidth="1"/>
    <col min="12805" max="12805" width="7.140625" style="10" customWidth="1"/>
    <col min="12806" max="12807" width="6.85546875" style="10" customWidth="1"/>
    <col min="12808" max="12808" width="11.42578125" style="10"/>
    <col min="12809" max="12809" width="19.85546875" style="10" customWidth="1"/>
    <col min="12810" max="12814" width="11.42578125" style="10"/>
    <col min="12815" max="12815" width="12.7109375" style="10" customWidth="1"/>
    <col min="12816" max="13054" width="11.42578125" style="10"/>
    <col min="13055" max="13055" width="8.85546875" style="10" customWidth="1"/>
    <col min="13056" max="13056" width="7" style="10" customWidth="1"/>
    <col min="13057" max="13057" width="41.28515625" style="10" customWidth="1"/>
    <col min="13058" max="13058" width="5.85546875" style="10" customWidth="1"/>
    <col min="13059" max="13059" width="7" style="10" customWidth="1"/>
    <col min="13060" max="13060" width="7.28515625" style="10" customWidth="1"/>
    <col min="13061" max="13061" width="7.140625" style="10" customWidth="1"/>
    <col min="13062" max="13063" width="6.85546875" style="10" customWidth="1"/>
    <col min="13064" max="13064" width="11.42578125" style="10"/>
    <col min="13065" max="13065" width="19.85546875" style="10" customWidth="1"/>
    <col min="13066" max="13070" width="11.42578125" style="10"/>
    <col min="13071" max="13071" width="12.7109375" style="10" customWidth="1"/>
    <col min="13072" max="13310" width="11.42578125" style="10"/>
    <col min="13311" max="13311" width="8.85546875" style="10" customWidth="1"/>
    <col min="13312" max="13312" width="7" style="10" customWidth="1"/>
    <col min="13313" max="13313" width="41.28515625" style="10" customWidth="1"/>
    <col min="13314" max="13314" width="5.85546875" style="10" customWidth="1"/>
    <col min="13315" max="13315" width="7" style="10" customWidth="1"/>
    <col min="13316" max="13316" width="7.28515625" style="10" customWidth="1"/>
    <col min="13317" max="13317" width="7.140625" style="10" customWidth="1"/>
    <col min="13318" max="13319" width="6.85546875" style="10" customWidth="1"/>
    <col min="13320" max="13320" width="11.42578125" style="10"/>
    <col min="13321" max="13321" width="19.85546875" style="10" customWidth="1"/>
    <col min="13322" max="13326" width="11.42578125" style="10"/>
    <col min="13327" max="13327" width="12.7109375" style="10" customWidth="1"/>
    <col min="13328" max="13566" width="11.42578125" style="10"/>
    <col min="13567" max="13567" width="8.85546875" style="10" customWidth="1"/>
    <col min="13568" max="13568" width="7" style="10" customWidth="1"/>
    <col min="13569" max="13569" width="41.28515625" style="10" customWidth="1"/>
    <col min="13570" max="13570" width="5.85546875" style="10" customWidth="1"/>
    <col min="13571" max="13571" width="7" style="10" customWidth="1"/>
    <col min="13572" max="13572" width="7.28515625" style="10" customWidth="1"/>
    <col min="13573" max="13573" width="7.140625" style="10" customWidth="1"/>
    <col min="13574" max="13575" width="6.85546875" style="10" customWidth="1"/>
    <col min="13576" max="13576" width="11.42578125" style="10"/>
    <col min="13577" max="13577" width="19.85546875" style="10" customWidth="1"/>
    <col min="13578" max="13582" width="11.42578125" style="10"/>
    <col min="13583" max="13583" width="12.7109375" style="10" customWidth="1"/>
    <col min="13584" max="13822" width="11.42578125" style="10"/>
    <col min="13823" max="13823" width="8.85546875" style="10" customWidth="1"/>
    <col min="13824" max="13824" width="7" style="10" customWidth="1"/>
    <col min="13825" max="13825" width="41.28515625" style="10" customWidth="1"/>
    <col min="13826" max="13826" width="5.85546875" style="10" customWidth="1"/>
    <col min="13827" max="13827" width="7" style="10" customWidth="1"/>
    <col min="13828" max="13828" width="7.28515625" style="10" customWidth="1"/>
    <col min="13829" max="13829" width="7.140625" style="10" customWidth="1"/>
    <col min="13830" max="13831" width="6.85546875" style="10" customWidth="1"/>
    <col min="13832" max="13832" width="11.42578125" style="10"/>
    <col min="13833" max="13833" width="19.85546875" style="10" customWidth="1"/>
    <col min="13834" max="13838" width="11.42578125" style="10"/>
    <col min="13839" max="13839" width="12.7109375" style="10" customWidth="1"/>
    <col min="13840" max="14078" width="11.42578125" style="10"/>
    <col min="14079" max="14079" width="8.85546875" style="10" customWidth="1"/>
    <col min="14080" max="14080" width="7" style="10" customWidth="1"/>
    <col min="14081" max="14081" width="41.28515625" style="10" customWidth="1"/>
    <col min="14082" max="14082" width="5.85546875" style="10" customWidth="1"/>
    <col min="14083" max="14083" width="7" style="10" customWidth="1"/>
    <col min="14084" max="14084" width="7.28515625" style="10" customWidth="1"/>
    <col min="14085" max="14085" width="7.140625" style="10" customWidth="1"/>
    <col min="14086" max="14087" width="6.85546875" style="10" customWidth="1"/>
    <col min="14088" max="14088" width="11.42578125" style="10"/>
    <col min="14089" max="14089" width="19.85546875" style="10" customWidth="1"/>
    <col min="14090" max="14094" width="11.42578125" style="10"/>
    <col min="14095" max="14095" width="12.7109375" style="10" customWidth="1"/>
    <col min="14096" max="14334" width="11.42578125" style="10"/>
    <col min="14335" max="14335" width="8.85546875" style="10" customWidth="1"/>
    <col min="14336" max="14336" width="7" style="10" customWidth="1"/>
    <col min="14337" max="14337" width="41.28515625" style="10" customWidth="1"/>
    <col min="14338" max="14338" width="5.85546875" style="10" customWidth="1"/>
    <col min="14339" max="14339" width="7" style="10" customWidth="1"/>
    <col min="14340" max="14340" width="7.28515625" style="10" customWidth="1"/>
    <col min="14341" max="14341" width="7.140625" style="10" customWidth="1"/>
    <col min="14342" max="14343" width="6.85546875" style="10" customWidth="1"/>
    <col min="14344" max="14344" width="11.42578125" style="10"/>
    <col min="14345" max="14345" width="19.85546875" style="10" customWidth="1"/>
    <col min="14346" max="14350" width="11.42578125" style="10"/>
    <col min="14351" max="14351" width="12.7109375" style="10" customWidth="1"/>
    <col min="14352" max="14590" width="11.42578125" style="10"/>
    <col min="14591" max="14591" width="8.85546875" style="10" customWidth="1"/>
    <col min="14592" max="14592" width="7" style="10" customWidth="1"/>
    <col min="14593" max="14593" width="41.28515625" style="10" customWidth="1"/>
    <col min="14594" max="14594" width="5.85546875" style="10" customWidth="1"/>
    <col min="14595" max="14595" width="7" style="10" customWidth="1"/>
    <col min="14596" max="14596" width="7.28515625" style="10" customWidth="1"/>
    <col min="14597" max="14597" width="7.140625" style="10" customWidth="1"/>
    <col min="14598" max="14599" width="6.85546875" style="10" customWidth="1"/>
    <col min="14600" max="14600" width="11.42578125" style="10"/>
    <col min="14601" max="14601" width="19.85546875" style="10" customWidth="1"/>
    <col min="14602" max="14606" width="11.42578125" style="10"/>
    <col min="14607" max="14607" width="12.7109375" style="10" customWidth="1"/>
    <col min="14608" max="14846" width="11.42578125" style="10"/>
    <col min="14847" max="14847" width="8.85546875" style="10" customWidth="1"/>
    <col min="14848" max="14848" width="7" style="10" customWidth="1"/>
    <col min="14849" max="14849" width="41.28515625" style="10" customWidth="1"/>
    <col min="14850" max="14850" width="5.85546875" style="10" customWidth="1"/>
    <col min="14851" max="14851" width="7" style="10" customWidth="1"/>
    <col min="14852" max="14852" width="7.28515625" style="10" customWidth="1"/>
    <col min="14853" max="14853" width="7.140625" style="10" customWidth="1"/>
    <col min="14854" max="14855" width="6.85546875" style="10" customWidth="1"/>
    <col min="14856" max="14856" width="11.42578125" style="10"/>
    <col min="14857" max="14857" width="19.85546875" style="10" customWidth="1"/>
    <col min="14858" max="14862" width="11.42578125" style="10"/>
    <col min="14863" max="14863" width="12.7109375" style="10" customWidth="1"/>
    <col min="14864" max="15102" width="11.42578125" style="10"/>
    <col min="15103" max="15103" width="8.85546875" style="10" customWidth="1"/>
    <col min="15104" max="15104" width="7" style="10" customWidth="1"/>
    <col min="15105" max="15105" width="41.28515625" style="10" customWidth="1"/>
    <col min="15106" max="15106" width="5.85546875" style="10" customWidth="1"/>
    <col min="15107" max="15107" width="7" style="10" customWidth="1"/>
    <col min="15108" max="15108" width="7.28515625" style="10" customWidth="1"/>
    <col min="15109" max="15109" width="7.140625" style="10" customWidth="1"/>
    <col min="15110" max="15111" width="6.85546875" style="10" customWidth="1"/>
    <col min="15112" max="15112" width="11.42578125" style="10"/>
    <col min="15113" max="15113" width="19.85546875" style="10" customWidth="1"/>
    <col min="15114" max="15118" width="11.42578125" style="10"/>
    <col min="15119" max="15119" width="12.7109375" style="10" customWidth="1"/>
    <col min="15120" max="15358" width="11.42578125" style="10"/>
    <col min="15359" max="15359" width="8.85546875" style="10" customWidth="1"/>
    <col min="15360" max="15360" width="7" style="10" customWidth="1"/>
    <col min="15361" max="15361" width="41.28515625" style="10" customWidth="1"/>
    <col min="15362" max="15362" width="5.85546875" style="10" customWidth="1"/>
    <col min="15363" max="15363" width="7" style="10" customWidth="1"/>
    <col min="15364" max="15364" width="7.28515625" style="10" customWidth="1"/>
    <col min="15365" max="15365" width="7.140625" style="10" customWidth="1"/>
    <col min="15366" max="15367" width="6.85546875" style="10" customWidth="1"/>
    <col min="15368" max="15368" width="11.42578125" style="10"/>
    <col min="15369" max="15369" width="19.85546875" style="10" customWidth="1"/>
    <col min="15370" max="15374" width="11.42578125" style="10"/>
    <col min="15375" max="15375" width="12.7109375" style="10" customWidth="1"/>
    <col min="15376" max="15614" width="11.42578125" style="10"/>
    <col min="15615" max="15615" width="8.85546875" style="10" customWidth="1"/>
    <col min="15616" max="15616" width="7" style="10" customWidth="1"/>
    <col min="15617" max="15617" width="41.28515625" style="10" customWidth="1"/>
    <col min="15618" max="15618" width="5.85546875" style="10" customWidth="1"/>
    <col min="15619" max="15619" width="7" style="10" customWidth="1"/>
    <col min="15620" max="15620" width="7.28515625" style="10" customWidth="1"/>
    <col min="15621" max="15621" width="7.140625" style="10" customWidth="1"/>
    <col min="15622" max="15623" width="6.85546875" style="10" customWidth="1"/>
    <col min="15624" max="15624" width="11.42578125" style="10"/>
    <col min="15625" max="15625" width="19.85546875" style="10" customWidth="1"/>
    <col min="15626" max="15630" width="11.42578125" style="10"/>
    <col min="15631" max="15631" width="12.7109375" style="10" customWidth="1"/>
    <col min="15632" max="15870" width="11.42578125" style="10"/>
    <col min="15871" max="15871" width="8.85546875" style="10" customWidth="1"/>
    <col min="15872" max="15872" width="7" style="10" customWidth="1"/>
    <col min="15873" max="15873" width="41.28515625" style="10" customWidth="1"/>
    <col min="15874" max="15874" width="5.85546875" style="10" customWidth="1"/>
    <col min="15875" max="15875" width="7" style="10" customWidth="1"/>
    <col min="15876" max="15876" width="7.28515625" style="10" customWidth="1"/>
    <col min="15877" max="15877" width="7.140625" style="10" customWidth="1"/>
    <col min="15878" max="15879" width="6.85546875" style="10" customWidth="1"/>
    <col min="15880" max="15880" width="11.42578125" style="10"/>
    <col min="15881" max="15881" width="19.85546875" style="10" customWidth="1"/>
    <col min="15882" max="15886" width="11.42578125" style="10"/>
    <col min="15887" max="15887" width="12.7109375" style="10" customWidth="1"/>
    <col min="15888" max="16126" width="11.42578125" style="10"/>
    <col min="16127" max="16127" width="8.85546875" style="10" customWidth="1"/>
    <col min="16128" max="16128" width="7" style="10" customWidth="1"/>
    <col min="16129" max="16129" width="41.28515625" style="10" customWidth="1"/>
    <col min="16130" max="16130" width="5.85546875" style="10" customWidth="1"/>
    <col min="16131" max="16131" width="7" style="10" customWidth="1"/>
    <col min="16132" max="16132" width="7.28515625" style="10" customWidth="1"/>
    <col min="16133" max="16133" width="7.140625" style="10" customWidth="1"/>
    <col min="16134" max="16135" width="6.85546875" style="10" customWidth="1"/>
    <col min="16136" max="16136" width="11.42578125" style="10"/>
    <col min="16137" max="16137" width="19.85546875" style="10" customWidth="1"/>
    <col min="16138" max="16142" width="11.42578125" style="10"/>
    <col min="16143" max="16143" width="12.7109375" style="10" customWidth="1"/>
    <col min="16144" max="16384" width="11.42578125" style="10"/>
  </cols>
  <sheetData>
    <row r="1" spans="1:15" ht="45.75" thickBot="1" x14ac:dyDescent="0.3">
      <c r="A1" s="9"/>
      <c r="C1" s="11"/>
      <c r="D1" s="12"/>
      <c r="E1" s="12"/>
      <c r="I1" s="13" t="s">
        <v>24</v>
      </c>
    </row>
    <row r="2" spans="1:15" ht="36.75" customHeight="1" thickBot="1" x14ac:dyDescent="0.3">
      <c r="A2" s="9"/>
      <c r="C2" s="14" t="s">
        <v>46</v>
      </c>
      <c r="D2" s="68" t="s">
        <v>25</v>
      </c>
      <c r="E2" s="70" t="s">
        <v>26</v>
      </c>
      <c r="F2" s="57" t="s">
        <v>27</v>
      </c>
      <c r="G2" s="57" t="s">
        <v>27</v>
      </c>
      <c r="I2" s="37" t="s">
        <v>43</v>
      </c>
    </row>
    <row r="3" spans="1:15" ht="15.75" thickBot="1" x14ac:dyDescent="0.3">
      <c r="A3" s="19"/>
      <c r="C3" s="24" t="str">
        <f>'MATH Synthèse élève'!I2</f>
        <v>Elève1</v>
      </c>
      <c r="D3" s="69"/>
      <c r="E3" s="69"/>
      <c r="F3" s="58"/>
      <c r="G3" s="75"/>
      <c r="I3" s="31" t="str">
        <f>'Liste élèves'!C9</f>
        <v>Elève1</v>
      </c>
    </row>
    <row r="4" spans="1:15" ht="17.25" customHeight="1" thickBot="1" x14ac:dyDescent="0.3">
      <c r="A4" s="20"/>
      <c r="B4" s="20"/>
      <c r="C4" s="80" t="s">
        <v>40</v>
      </c>
      <c r="D4" s="25">
        <v>1</v>
      </c>
      <c r="E4" s="33">
        <f>VLOOKUP($I$2,'Saisie résultats'!$C$9:$EO$18,71,0)</f>
        <v>0</v>
      </c>
      <c r="F4" s="76">
        <f>COUNTIF(E4:E47,1)/COUNTIF(E4:E47,"&lt;10")</f>
        <v>0</v>
      </c>
      <c r="G4" s="77">
        <f>COUNTIF(E4:E76,1)/COUNTIF(E4:E76,"&lt;10")</f>
        <v>0</v>
      </c>
      <c r="I4" s="31" t="str">
        <f>'Liste élèves'!C10</f>
        <v>Elève2</v>
      </c>
      <c r="K4" s="43" t="s">
        <v>39</v>
      </c>
      <c r="L4" s="43" t="s">
        <v>41</v>
      </c>
      <c r="M4" s="43" t="s">
        <v>42</v>
      </c>
      <c r="N4" s="34"/>
      <c r="O4" s="17"/>
    </row>
    <row r="5" spans="1:15" ht="15.75" thickBot="1" x14ac:dyDescent="0.3">
      <c r="A5" s="20"/>
      <c r="B5" s="20"/>
      <c r="C5" s="81"/>
      <c r="D5" s="26">
        <v>2</v>
      </c>
      <c r="E5" s="33">
        <f>VLOOKUP($I$2,'Saisie résultats'!$C$9:$EO$18,72,0)</f>
        <v>0</v>
      </c>
      <c r="F5" s="76"/>
      <c r="G5" s="78"/>
      <c r="I5" s="31" t="str">
        <f>'Liste élèves'!C11</f>
        <v>Elève3</v>
      </c>
      <c r="K5" s="15">
        <f>COUNTIF(E4:E47,1)/COUNTIF(E4:E47,"&lt;10")</f>
        <v>0</v>
      </c>
      <c r="L5" s="15">
        <f>COUNTIF(E48:E64,1)/COUNTIF(E48:E64,"&lt;10")</f>
        <v>0</v>
      </c>
      <c r="M5" s="15">
        <f>COUNTIF(E65:E76,1)/COUNTIF(E65:E76,"&lt;10")</f>
        <v>0</v>
      </c>
      <c r="N5" s="18"/>
      <c r="O5" s="18"/>
    </row>
    <row r="6" spans="1:15" ht="15.75" customHeight="1" thickBot="1" x14ac:dyDescent="0.3">
      <c r="A6" s="20"/>
      <c r="B6" s="20"/>
      <c r="C6" s="81"/>
      <c r="D6" s="26">
        <v>3</v>
      </c>
      <c r="E6" s="33">
        <f>VLOOKUP($I$2,'Saisie résultats'!$C$9:$EO$18,73,0)</f>
        <v>0</v>
      </c>
      <c r="F6" s="76"/>
      <c r="G6" s="78"/>
      <c r="I6" s="31" t="str">
        <f>'Liste élèves'!C12</f>
        <v>Elève4</v>
      </c>
    </row>
    <row r="7" spans="1:15" ht="15.75" thickBot="1" x14ac:dyDescent="0.3">
      <c r="A7" s="20"/>
      <c r="B7" s="20"/>
      <c r="C7" s="81"/>
      <c r="D7" s="26">
        <v>4</v>
      </c>
      <c r="E7" s="33">
        <f>VLOOKUP($I$2,'Saisie résultats'!$C$9:$EO$18,74,0)</f>
        <v>0</v>
      </c>
      <c r="F7" s="76"/>
      <c r="G7" s="78"/>
      <c r="I7" s="31" t="str">
        <f>'Liste élèves'!C13</f>
        <v>Elève5</v>
      </c>
    </row>
    <row r="8" spans="1:15" ht="15.75" thickBot="1" x14ac:dyDescent="0.3">
      <c r="A8" s="20"/>
      <c r="B8" s="20"/>
      <c r="C8" s="81"/>
      <c r="D8" s="26">
        <v>5</v>
      </c>
      <c r="E8" s="33">
        <f>VLOOKUP($I$2,'Saisie résultats'!$C$9:$EO$18,75,0)</f>
        <v>0</v>
      </c>
      <c r="F8" s="76"/>
      <c r="G8" s="78"/>
      <c r="I8" s="31" t="str">
        <f>'Liste élèves'!C14</f>
        <v>Elève6</v>
      </c>
    </row>
    <row r="9" spans="1:15" ht="15.75" customHeight="1" thickBot="1" x14ac:dyDescent="0.3">
      <c r="A9" s="20"/>
      <c r="B9" s="20"/>
      <c r="C9" s="81"/>
      <c r="D9" s="26">
        <v>6</v>
      </c>
      <c r="E9" s="33">
        <f>VLOOKUP($I$2,'Saisie résultats'!$C$9:$EO$18,76,0)</f>
        <v>0</v>
      </c>
      <c r="F9" s="76"/>
      <c r="G9" s="78"/>
      <c r="I9" s="31" t="str">
        <f>'Liste élèves'!C15</f>
        <v>Elève7</v>
      </c>
    </row>
    <row r="10" spans="1:15" ht="15.75" customHeight="1" thickBot="1" x14ac:dyDescent="0.3">
      <c r="A10" s="20"/>
      <c r="B10" s="20"/>
      <c r="C10" s="81"/>
      <c r="D10" s="26">
        <v>7</v>
      </c>
      <c r="E10" s="33">
        <f>VLOOKUP($I$2,'Saisie résultats'!$C$9:$EO$18,77,0)</f>
        <v>0</v>
      </c>
      <c r="F10" s="76"/>
      <c r="G10" s="78"/>
      <c r="I10" s="31" t="str">
        <f>'Liste élèves'!C16</f>
        <v>Elève8</v>
      </c>
    </row>
    <row r="11" spans="1:15" ht="15.75" customHeight="1" thickBot="1" x14ac:dyDescent="0.3">
      <c r="A11" s="20"/>
      <c r="B11" s="20"/>
      <c r="C11" s="81"/>
      <c r="D11" s="26">
        <v>8</v>
      </c>
      <c r="E11" s="33">
        <f>VLOOKUP($I$2,'Saisie résultats'!$C$9:$EO$18,78,0)</f>
        <v>0</v>
      </c>
      <c r="F11" s="76"/>
      <c r="G11" s="78"/>
      <c r="I11" s="31" t="str">
        <f>'Liste élèves'!C17</f>
        <v>Elève9</v>
      </c>
    </row>
    <row r="12" spans="1:15" ht="15.75" customHeight="1" thickBot="1" x14ac:dyDescent="0.3">
      <c r="A12" s="20"/>
      <c r="B12" s="20"/>
      <c r="C12" s="81"/>
      <c r="D12" s="26">
        <v>9</v>
      </c>
      <c r="E12" s="33">
        <f>VLOOKUP($I$2,'Saisie résultats'!$C$9:$EO$18,79,0)</f>
        <v>0</v>
      </c>
      <c r="F12" s="76"/>
      <c r="G12" s="78"/>
      <c r="I12" s="31" t="str">
        <f>'Liste élèves'!C18</f>
        <v>Elève10</v>
      </c>
    </row>
    <row r="13" spans="1:15" ht="15.75" customHeight="1" thickBot="1" x14ac:dyDescent="0.3">
      <c r="A13" s="20"/>
      <c r="B13" s="20"/>
      <c r="C13" s="81"/>
      <c r="D13" s="26">
        <v>10</v>
      </c>
      <c r="E13" s="33">
        <f>VLOOKUP($I$2,'Saisie résultats'!$C$9:$EO$18,80,0)</f>
        <v>0</v>
      </c>
      <c r="F13" s="76"/>
      <c r="G13" s="78"/>
      <c r="I13" s="31"/>
    </row>
    <row r="14" spans="1:15" ht="15.75" customHeight="1" thickBot="1" x14ac:dyDescent="0.3">
      <c r="A14" s="20"/>
      <c r="B14" s="20"/>
      <c r="C14" s="81"/>
      <c r="D14" s="26">
        <v>11</v>
      </c>
      <c r="E14" s="33">
        <f>VLOOKUP($I$2,'Saisie résultats'!$C$9:$EO$18,81,0)</f>
        <v>0</v>
      </c>
      <c r="F14" s="76"/>
      <c r="G14" s="78"/>
      <c r="I14" s="31"/>
    </row>
    <row r="15" spans="1:15" ht="15.75" customHeight="1" thickBot="1" x14ac:dyDescent="0.3">
      <c r="A15" s="20"/>
      <c r="B15" s="20"/>
      <c r="C15" s="81"/>
      <c r="D15" s="26">
        <v>12</v>
      </c>
      <c r="E15" s="33">
        <f>VLOOKUP($I$2,'Saisie résultats'!$C$9:$EO$18,82,0)</f>
        <v>0</v>
      </c>
      <c r="F15" s="76"/>
      <c r="G15" s="78"/>
      <c r="I15" s="31"/>
    </row>
    <row r="16" spans="1:15" ht="15.75" customHeight="1" thickBot="1" x14ac:dyDescent="0.3">
      <c r="A16" s="20"/>
      <c r="B16" s="20"/>
      <c r="C16" s="81"/>
      <c r="D16" s="26">
        <v>13</v>
      </c>
      <c r="E16" s="33">
        <f>VLOOKUP($I$2,'Saisie résultats'!$C$9:$EO$18,83,0)</f>
        <v>0</v>
      </c>
      <c r="F16" s="76"/>
      <c r="G16" s="78"/>
      <c r="I16" s="31"/>
    </row>
    <row r="17" spans="1:9" ht="15.75" customHeight="1" thickBot="1" x14ac:dyDescent="0.3">
      <c r="A17" s="20"/>
      <c r="B17" s="20"/>
      <c r="C17" s="81"/>
      <c r="D17" s="26">
        <v>14</v>
      </c>
      <c r="E17" s="33">
        <f>VLOOKUP($I$2,'Saisie résultats'!$C$9:$EO$18,84,0)</f>
        <v>0</v>
      </c>
      <c r="F17" s="76"/>
      <c r="G17" s="78"/>
      <c r="I17" s="31"/>
    </row>
    <row r="18" spans="1:9" ht="15.75" customHeight="1" thickBot="1" x14ac:dyDescent="0.3">
      <c r="A18" s="20"/>
      <c r="B18" s="20"/>
      <c r="C18" s="81"/>
      <c r="D18" s="26">
        <v>15</v>
      </c>
      <c r="E18" s="33">
        <f>VLOOKUP($I$2,'Saisie résultats'!$C$9:$EO$18,85,0)</f>
        <v>0</v>
      </c>
      <c r="F18" s="76"/>
      <c r="G18" s="78"/>
      <c r="I18" s="31"/>
    </row>
    <row r="19" spans="1:9" ht="15.75" customHeight="1" thickBot="1" x14ac:dyDescent="0.3">
      <c r="A19" s="20"/>
      <c r="B19" s="20"/>
      <c r="C19" s="81"/>
      <c r="D19" s="26">
        <v>16</v>
      </c>
      <c r="E19" s="33">
        <f>VLOOKUP($I$2,'Saisie résultats'!$C$9:$EO$18,86,0)</f>
        <v>0</v>
      </c>
      <c r="F19" s="76"/>
      <c r="G19" s="78"/>
      <c r="I19" s="31"/>
    </row>
    <row r="20" spans="1:9" ht="15.75" customHeight="1" thickBot="1" x14ac:dyDescent="0.3">
      <c r="A20" s="20"/>
      <c r="B20" s="20"/>
      <c r="C20" s="81"/>
      <c r="D20" s="26">
        <v>17</v>
      </c>
      <c r="E20" s="33">
        <f>VLOOKUP($I$2,'Saisie résultats'!$C$9:$EO$18,87,0)</f>
        <v>0</v>
      </c>
      <c r="F20" s="76"/>
      <c r="G20" s="78"/>
      <c r="I20" s="31"/>
    </row>
    <row r="21" spans="1:9" ht="15.75" customHeight="1" thickBot="1" x14ac:dyDescent="0.3">
      <c r="A21" s="20"/>
      <c r="B21" s="20"/>
      <c r="C21" s="81"/>
      <c r="D21" s="26">
        <v>18</v>
      </c>
      <c r="E21" s="33">
        <f>VLOOKUP($I$2,'Saisie résultats'!$C$9:$EO$18,88,0)</f>
        <v>0</v>
      </c>
      <c r="F21" s="76"/>
      <c r="G21" s="78"/>
      <c r="I21" s="31"/>
    </row>
    <row r="22" spans="1:9" ht="15.75" customHeight="1" thickBot="1" x14ac:dyDescent="0.3">
      <c r="A22" s="20"/>
      <c r="B22" s="20"/>
      <c r="C22" s="81"/>
      <c r="D22" s="26">
        <v>19</v>
      </c>
      <c r="E22" s="33">
        <f>VLOOKUP($I$2,'Saisie résultats'!$C$9:$EO$18,89,0)</f>
        <v>0</v>
      </c>
      <c r="F22" s="76"/>
      <c r="G22" s="78"/>
      <c r="I22" s="31"/>
    </row>
    <row r="23" spans="1:9" ht="15.75" customHeight="1" thickBot="1" x14ac:dyDescent="0.3">
      <c r="A23" s="20"/>
      <c r="B23" s="20"/>
      <c r="C23" s="81"/>
      <c r="D23" s="26">
        <v>20</v>
      </c>
      <c r="E23" s="33">
        <f>VLOOKUP($I$2,'Saisie résultats'!$C$9:$EO$18,90,0)</f>
        <v>0</v>
      </c>
      <c r="F23" s="76"/>
      <c r="G23" s="78"/>
      <c r="I23" s="31"/>
    </row>
    <row r="24" spans="1:9" ht="15.75" customHeight="1" thickBot="1" x14ac:dyDescent="0.3">
      <c r="A24" s="20"/>
      <c r="B24" s="20"/>
      <c r="C24" s="81"/>
      <c r="D24" s="26">
        <v>21</v>
      </c>
      <c r="E24" s="33">
        <f>VLOOKUP($I$2,'Saisie résultats'!$C$9:$EO$18,91,0)</f>
        <v>0</v>
      </c>
      <c r="F24" s="76"/>
      <c r="G24" s="78"/>
      <c r="I24" s="31"/>
    </row>
    <row r="25" spans="1:9" ht="15.75" customHeight="1" thickBot="1" x14ac:dyDescent="0.3">
      <c r="A25" s="20"/>
      <c r="B25" s="20"/>
      <c r="C25" s="81"/>
      <c r="D25" s="26">
        <v>22</v>
      </c>
      <c r="E25" s="33">
        <f>VLOOKUP($I$2,'Saisie résultats'!$C$9:$EO$18,92,0)</f>
        <v>0</v>
      </c>
      <c r="F25" s="76"/>
      <c r="G25" s="78"/>
      <c r="I25" s="31"/>
    </row>
    <row r="26" spans="1:9" ht="15.75" customHeight="1" thickBot="1" x14ac:dyDescent="0.3">
      <c r="A26" s="20"/>
      <c r="B26" s="20"/>
      <c r="C26" s="81"/>
      <c r="D26" s="26">
        <v>23</v>
      </c>
      <c r="E26" s="33">
        <f>VLOOKUP($I$2,'Saisie résultats'!$C$9:$EO$18,93,0)</f>
        <v>0</v>
      </c>
      <c r="F26" s="76"/>
      <c r="G26" s="78"/>
      <c r="I26" s="31"/>
    </row>
    <row r="27" spans="1:9" ht="15.75" customHeight="1" thickBot="1" x14ac:dyDescent="0.3">
      <c r="A27" s="20"/>
      <c r="B27" s="20"/>
      <c r="C27" s="81"/>
      <c r="D27" s="26">
        <v>24</v>
      </c>
      <c r="E27" s="33">
        <f>VLOOKUP($I$2,'Saisie résultats'!$C$9:$EO$18,94,0)</f>
        <v>0</v>
      </c>
      <c r="F27" s="76"/>
      <c r="G27" s="78"/>
      <c r="I27" s="31"/>
    </row>
    <row r="28" spans="1:9" ht="15.75" customHeight="1" thickBot="1" x14ac:dyDescent="0.3">
      <c r="A28" s="20"/>
      <c r="B28" s="20"/>
      <c r="C28" s="81"/>
      <c r="D28" s="26">
        <v>32</v>
      </c>
      <c r="E28" s="33">
        <f>VLOOKUP($I$2,'Saisie résultats'!$C$9:$EO$18,102,0)</f>
        <v>0</v>
      </c>
      <c r="F28" s="76"/>
      <c r="G28" s="78"/>
      <c r="I28" s="31"/>
    </row>
    <row r="29" spans="1:9" ht="15.75" customHeight="1" thickBot="1" x14ac:dyDescent="0.3">
      <c r="A29" s="20"/>
      <c r="B29" s="20"/>
      <c r="C29" s="81"/>
      <c r="D29" s="26">
        <v>33</v>
      </c>
      <c r="E29" s="33">
        <f>VLOOKUP($I$2,'Saisie résultats'!$C$9:$EO$18,103,0)</f>
        <v>0</v>
      </c>
      <c r="F29" s="76"/>
      <c r="G29" s="78"/>
      <c r="I29" s="31"/>
    </row>
    <row r="30" spans="1:9" ht="15.75" customHeight="1" thickBot="1" x14ac:dyDescent="0.3">
      <c r="A30" s="20"/>
      <c r="B30" s="20"/>
      <c r="C30" s="81"/>
      <c r="D30" s="26">
        <v>34</v>
      </c>
      <c r="E30" s="33">
        <f>VLOOKUP($I$2,'Saisie résultats'!$C$9:$EO$18,104,0)</f>
        <v>0</v>
      </c>
      <c r="F30" s="76"/>
      <c r="G30" s="78"/>
      <c r="I30" s="31"/>
    </row>
    <row r="31" spans="1:9" ht="15.75" customHeight="1" thickBot="1" x14ac:dyDescent="0.3">
      <c r="A31" s="20"/>
      <c r="B31" s="20"/>
      <c r="C31" s="81"/>
      <c r="D31" s="26">
        <v>35</v>
      </c>
      <c r="E31" s="33">
        <f>VLOOKUP($I$2,'Saisie résultats'!$C$9:$EO$18,105,0)</f>
        <v>0</v>
      </c>
      <c r="F31" s="76"/>
      <c r="G31" s="78"/>
      <c r="I31" s="31"/>
    </row>
    <row r="32" spans="1:9" ht="15.75" customHeight="1" thickBot="1" x14ac:dyDescent="0.3">
      <c r="A32" s="20"/>
      <c r="B32" s="20"/>
      <c r="C32" s="81"/>
      <c r="D32" s="26">
        <v>36</v>
      </c>
      <c r="E32" s="33">
        <f>VLOOKUP($I$2,'Saisie résultats'!$C$9:$EO$18,106,0)</f>
        <v>0</v>
      </c>
      <c r="F32" s="76"/>
      <c r="G32" s="78"/>
      <c r="I32" s="31"/>
    </row>
    <row r="33" spans="1:9" ht="15.75" customHeight="1" thickBot="1" x14ac:dyDescent="0.3">
      <c r="A33" s="20"/>
      <c r="B33" s="20"/>
      <c r="C33" s="81"/>
      <c r="D33" s="26">
        <v>37</v>
      </c>
      <c r="E33" s="33">
        <f>VLOOKUP($I$2,'Saisie résultats'!$C$9:$EO$18,107,0)</f>
        <v>0</v>
      </c>
      <c r="F33" s="76"/>
      <c r="G33" s="78"/>
      <c r="I33" s="31"/>
    </row>
    <row r="34" spans="1:9" ht="15.75" customHeight="1" thickBot="1" x14ac:dyDescent="0.3">
      <c r="A34" s="20"/>
      <c r="B34" s="20"/>
      <c r="C34" s="81"/>
      <c r="D34" s="26">
        <v>38</v>
      </c>
      <c r="E34" s="33">
        <f>VLOOKUP($I$2,'Saisie résultats'!$C$9:$EO$18,108,0)</f>
        <v>0</v>
      </c>
      <c r="F34" s="76"/>
      <c r="G34" s="78"/>
      <c r="I34" s="31"/>
    </row>
    <row r="35" spans="1:9" ht="15.75" customHeight="1" thickBot="1" x14ac:dyDescent="0.3">
      <c r="A35" s="20"/>
      <c r="B35" s="20"/>
      <c r="C35" s="81"/>
      <c r="D35" s="26">
        <v>39</v>
      </c>
      <c r="E35" s="33">
        <f>VLOOKUP($I$2,'Saisie résultats'!$C$9:$EO$18,109,0)</f>
        <v>0</v>
      </c>
      <c r="F35" s="76"/>
      <c r="G35" s="78"/>
      <c r="I35" s="31"/>
    </row>
    <row r="36" spans="1:9" ht="15.75" customHeight="1" thickBot="1" x14ac:dyDescent="0.3">
      <c r="A36" s="20"/>
      <c r="B36" s="20"/>
      <c r="C36" s="81"/>
      <c r="D36" s="26">
        <v>40</v>
      </c>
      <c r="E36" s="33">
        <f>VLOOKUP($I$2,'Saisie résultats'!$C$9:$EO$18,110,0)</f>
        <v>0</v>
      </c>
      <c r="F36" s="76"/>
      <c r="G36" s="78"/>
      <c r="I36" s="31"/>
    </row>
    <row r="37" spans="1:9" ht="15.75" thickBot="1" x14ac:dyDescent="0.3">
      <c r="A37" s="20"/>
      <c r="B37" s="20"/>
      <c r="C37" s="81"/>
      <c r="D37" s="26">
        <v>41</v>
      </c>
      <c r="E37" s="33">
        <f>VLOOKUP($I$2,'Saisie résultats'!$C$9:$EO$18,111,0)</f>
        <v>0</v>
      </c>
      <c r="F37" s="76"/>
      <c r="G37" s="78"/>
      <c r="I37" s="31"/>
    </row>
    <row r="38" spans="1:9" ht="15.75" thickBot="1" x14ac:dyDescent="0.3">
      <c r="A38" s="20"/>
      <c r="B38" s="20"/>
      <c r="C38" s="81"/>
      <c r="D38" s="26">
        <v>42</v>
      </c>
      <c r="E38" s="33">
        <f>VLOOKUP($I$2,'Saisie résultats'!$C$9:$EO$18,112,0)</f>
        <v>0</v>
      </c>
      <c r="F38" s="76"/>
      <c r="G38" s="78"/>
      <c r="I38" s="31"/>
    </row>
    <row r="39" spans="1:9" ht="15.75" thickBot="1" x14ac:dyDescent="0.3">
      <c r="A39" s="20"/>
      <c r="B39" s="20"/>
      <c r="C39" s="81"/>
      <c r="D39" s="26">
        <v>43</v>
      </c>
      <c r="E39" s="33">
        <f>VLOOKUP($I$2,'Saisie résultats'!$C$9:$EO$18,113,0)</f>
        <v>0</v>
      </c>
      <c r="F39" s="76"/>
      <c r="G39" s="78"/>
      <c r="I39" s="31"/>
    </row>
    <row r="40" spans="1:9" ht="15.75" thickBot="1" x14ac:dyDescent="0.3">
      <c r="A40" s="20"/>
      <c r="B40" s="20"/>
      <c r="C40" s="81"/>
      <c r="D40" s="26">
        <v>50</v>
      </c>
      <c r="E40" s="33">
        <f>VLOOKUP($I$2,'Saisie résultats'!$C$9:$EO$18,120,0)</f>
        <v>0</v>
      </c>
      <c r="F40" s="76"/>
      <c r="G40" s="78"/>
      <c r="I40" s="31"/>
    </row>
    <row r="41" spans="1:9" ht="15.75" thickBot="1" x14ac:dyDescent="0.3">
      <c r="A41" s="20"/>
      <c r="B41" s="20"/>
      <c r="C41" s="81"/>
      <c r="D41" s="26">
        <v>51</v>
      </c>
      <c r="E41" s="33">
        <f>VLOOKUP($I$2,'Saisie résultats'!$C$9:$EO$18,121,0)</f>
        <v>0</v>
      </c>
      <c r="F41" s="76"/>
      <c r="G41" s="78"/>
      <c r="I41" s="31"/>
    </row>
    <row r="42" spans="1:9" ht="15.75" thickBot="1" x14ac:dyDescent="0.3">
      <c r="A42" s="20"/>
      <c r="B42" s="20"/>
      <c r="C42" s="81"/>
      <c r="D42" s="26">
        <v>52</v>
      </c>
      <c r="E42" s="33">
        <f>VLOOKUP($I$2,'Saisie résultats'!$C$9:$EO$18,122,0)</f>
        <v>0</v>
      </c>
      <c r="F42" s="76"/>
      <c r="G42" s="78"/>
      <c r="I42" s="31"/>
    </row>
    <row r="43" spans="1:9" ht="15.75" thickBot="1" x14ac:dyDescent="0.3">
      <c r="A43" s="20"/>
      <c r="B43" s="20"/>
      <c r="C43" s="81"/>
      <c r="D43" s="26">
        <v>53</v>
      </c>
      <c r="E43" s="33">
        <f>VLOOKUP($I$2,'Saisie résultats'!$C$9:$EO$18,123,0)</f>
        <v>0</v>
      </c>
      <c r="F43" s="76"/>
      <c r="G43" s="78"/>
      <c r="I43" s="31"/>
    </row>
    <row r="44" spans="1:9" ht="15.75" customHeight="1" thickBot="1" x14ac:dyDescent="0.3">
      <c r="A44" s="20"/>
      <c r="B44" s="20"/>
      <c r="C44" s="81"/>
      <c r="D44" s="26">
        <v>54</v>
      </c>
      <c r="E44" s="33">
        <f>VLOOKUP($I$2,'Saisie résultats'!$C$9:$EO$18,124,0)</f>
        <v>0</v>
      </c>
      <c r="F44" s="76"/>
      <c r="G44" s="78"/>
      <c r="I44" s="31"/>
    </row>
    <row r="45" spans="1:9" ht="15.75" thickBot="1" x14ac:dyDescent="0.3">
      <c r="A45" s="20"/>
      <c r="B45" s="20"/>
      <c r="C45" s="81"/>
      <c r="D45" s="27">
        <v>55</v>
      </c>
      <c r="E45" s="33">
        <f>VLOOKUP($I$2,'Saisie résultats'!$C$9:$EO$18,125,0)</f>
        <v>0</v>
      </c>
      <c r="F45" s="76"/>
      <c r="G45" s="78"/>
      <c r="I45" s="31"/>
    </row>
    <row r="46" spans="1:9" ht="15.75" thickBot="1" x14ac:dyDescent="0.3">
      <c r="A46" s="20"/>
      <c r="B46" s="20"/>
      <c r="C46" s="81"/>
      <c r="D46" s="26">
        <v>56</v>
      </c>
      <c r="E46" s="33">
        <f>VLOOKUP($I$2,'Saisie résultats'!$C$9:$EO$18,126,0)</f>
        <v>0</v>
      </c>
      <c r="F46" s="76"/>
      <c r="G46" s="78"/>
      <c r="I46" s="31"/>
    </row>
    <row r="47" spans="1:9" ht="15.75" thickBot="1" x14ac:dyDescent="0.3">
      <c r="A47" s="20"/>
      <c r="B47" s="20"/>
      <c r="C47" s="82"/>
      <c r="D47" s="28">
        <v>57</v>
      </c>
      <c r="E47" s="33">
        <f>VLOOKUP($I$2,'Saisie résultats'!$C$9:$EO$18,127,0)</f>
        <v>0</v>
      </c>
      <c r="F47" s="76"/>
      <c r="G47" s="78"/>
      <c r="I47" s="31"/>
    </row>
    <row r="48" spans="1:9" ht="15.75" customHeight="1" thickBot="1" x14ac:dyDescent="0.3">
      <c r="A48" s="21"/>
      <c r="B48" s="21"/>
      <c r="C48" s="62" t="s">
        <v>37</v>
      </c>
      <c r="D48" s="25">
        <v>25</v>
      </c>
      <c r="E48" s="33">
        <f>VLOOKUP($I$2,'Saisie résultats'!$C$9:$EO$18,95,0)</f>
        <v>0</v>
      </c>
      <c r="F48" s="76">
        <f>COUNTIF(E48:E64,1)/COUNTIF(E48:E64,"&lt;10")</f>
        <v>0</v>
      </c>
      <c r="G48" s="78"/>
      <c r="I48" s="31"/>
    </row>
    <row r="49" spans="1:9" ht="15.75" thickBot="1" x14ac:dyDescent="0.3">
      <c r="A49" s="21"/>
      <c r="B49" s="21"/>
      <c r="C49" s="63"/>
      <c r="D49" s="26">
        <v>26</v>
      </c>
      <c r="E49" s="33">
        <f>VLOOKUP($I$2,'Saisie résultats'!$C$9:$EO$18,96,0)</f>
        <v>0</v>
      </c>
      <c r="F49" s="76"/>
      <c r="G49" s="78"/>
      <c r="I49" s="31"/>
    </row>
    <row r="50" spans="1:9" ht="15.75" customHeight="1" thickBot="1" x14ac:dyDescent="0.3">
      <c r="A50" s="21"/>
      <c r="B50" s="21"/>
      <c r="C50" s="63"/>
      <c r="D50" s="26">
        <v>27</v>
      </c>
      <c r="E50" s="33">
        <f>VLOOKUP($I$2,'Saisie résultats'!$C$9:$EO$18,97,0)</f>
        <v>0</v>
      </c>
      <c r="F50" s="76"/>
      <c r="G50" s="78"/>
      <c r="I50" s="31"/>
    </row>
    <row r="51" spans="1:9" ht="15.75" thickBot="1" x14ac:dyDescent="0.3">
      <c r="A51" s="21"/>
      <c r="B51" s="21"/>
      <c r="C51" s="63"/>
      <c r="D51" s="26">
        <v>28</v>
      </c>
      <c r="E51" s="33">
        <f>VLOOKUP($I$2,'Saisie résultats'!$C$9:$EO$18,98,0)</f>
        <v>0</v>
      </c>
      <c r="F51" s="76"/>
      <c r="G51" s="78"/>
      <c r="I51" s="31"/>
    </row>
    <row r="52" spans="1:9" ht="15.75" thickBot="1" x14ac:dyDescent="0.3">
      <c r="A52" s="21"/>
      <c r="B52" s="21"/>
      <c r="C52" s="63"/>
      <c r="D52" s="26">
        <v>29</v>
      </c>
      <c r="E52" s="33">
        <f>VLOOKUP($I$2,'Saisie résultats'!$C$9:$EO$18,99,0)</f>
        <v>0</v>
      </c>
      <c r="F52" s="76"/>
      <c r="G52" s="78"/>
      <c r="I52" s="31"/>
    </row>
    <row r="53" spans="1:9" ht="15.75" thickBot="1" x14ac:dyDescent="0.3">
      <c r="A53" s="21"/>
      <c r="B53" s="21"/>
      <c r="C53" s="63"/>
      <c r="D53" s="26">
        <v>30</v>
      </c>
      <c r="E53" s="33">
        <f>VLOOKUP($I$2,'Saisie résultats'!$C$9:$EO$18,100,0)</f>
        <v>0</v>
      </c>
      <c r="F53" s="76"/>
      <c r="G53" s="78"/>
      <c r="I53" s="31"/>
    </row>
    <row r="54" spans="1:9" ht="15.75" thickBot="1" x14ac:dyDescent="0.3">
      <c r="A54" s="21"/>
      <c r="B54" s="21"/>
      <c r="C54" s="63"/>
      <c r="D54" s="26">
        <v>31</v>
      </c>
      <c r="E54" s="33">
        <f>VLOOKUP($I$2,'Saisie résultats'!$C$9:$EO$18,101,0)</f>
        <v>0</v>
      </c>
      <c r="F54" s="76"/>
      <c r="G54" s="78"/>
      <c r="I54" s="31"/>
    </row>
    <row r="55" spans="1:9" ht="15.75" thickBot="1" x14ac:dyDescent="0.3">
      <c r="A55" s="21"/>
      <c r="B55" s="21"/>
      <c r="C55" s="63"/>
      <c r="D55" s="26">
        <v>64</v>
      </c>
      <c r="E55" s="33">
        <f>VLOOKUP($I$2,'Saisie résultats'!$C$9:$EO$18,134,0)</f>
        <v>0</v>
      </c>
      <c r="F55" s="76"/>
      <c r="G55" s="78"/>
      <c r="I55" s="31"/>
    </row>
    <row r="56" spans="1:9" ht="15.75" thickBot="1" x14ac:dyDescent="0.3">
      <c r="A56" s="21"/>
      <c r="B56" s="21"/>
      <c r="C56" s="63"/>
      <c r="D56" s="26">
        <v>65</v>
      </c>
      <c r="E56" s="33">
        <f>VLOOKUP($I$2,'Saisie résultats'!$C$9:$EO$18,135,0)</f>
        <v>0</v>
      </c>
      <c r="F56" s="76"/>
      <c r="G56" s="78"/>
      <c r="I56" s="31"/>
    </row>
    <row r="57" spans="1:9" ht="15.75" thickBot="1" x14ac:dyDescent="0.3">
      <c r="A57" s="21"/>
      <c r="B57" s="21"/>
      <c r="C57" s="63"/>
      <c r="D57" s="26">
        <v>66</v>
      </c>
      <c r="E57" s="33">
        <f>VLOOKUP($I$2,'Saisie résultats'!$C$9:$EO$18,136,0)</f>
        <v>0</v>
      </c>
      <c r="F57" s="76"/>
      <c r="G57" s="78"/>
      <c r="I57" s="31"/>
    </row>
    <row r="58" spans="1:9" ht="15.75" thickBot="1" x14ac:dyDescent="0.3">
      <c r="A58" s="21"/>
      <c r="B58" s="21"/>
      <c r="C58" s="63"/>
      <c r="D58" s="26">
        <v>67</v>
      </c>
      <c r="E58" s="33">
        <f>VLOOKUP($I$2,'Saisie résultats'!$C$9:$EO$18,137,0)</f>
        <v>0</v>
      </c>
      <c r="F58" s="76"/>
      <c r="G58" s="78"/>
      <c r="I58" s="31"/>
    </row>
    <row r="59" spans="1:9" ht="15.75" thickBot="1" x14ac:dyDescent="0.3">
      <c r="A59" s="21"/>
      <c r="B59" s="21"/>
      <c r="C59" s="63"/>
      <c r="D59" s="26">
        <v>68</v>
      </c>
      <c r="E59" s="33">
        <f>VLOOKUP($I$2,'Saisie résultats'!$C$9:$EO$18,138,0)</f>
        <v>0</v>
      </c>
      <c r="F59" s="76"/>
      <c r="G59" s="78"/>
      <c r="I59" s="31"/>
    </row>
    <row r="60" spans="1:9" ht="15.75" thickBot="1" x14ac:dyDescent="0.3">
      <c r="A60" s="21"/>
      <c r="B60" s="21"/>
      <c r="C60" s="63"/>
      <c r="D60" s="26">
        <v>69</v>
      </c>
      <c r="E60" s="33">
        <f>VLOOKUP($I$2,'Saisie résultats'!$C$9:$EO$18,139,0)</f>
        <v>0</v>
      </c>
      <c r="F60" s="76"/>
      <c r="G60" s="78"/>
      <c r="I60" s="31"/>
    </row>
    <row r="61" spans="1:9" ht="15.75" thickBot="1" x14ac:dyDescent="0.3">
      <c r="A61" s="21"/>
      <c r="B61" s="21"/>
      <c r="C61" s="63"/>
      <c r="D61" s="26">
        <v>70</v>
      </c>
      <c r="E61" s="33">
        <f>VLOOKUP($I$2,'Saisie résultats'!$C$9:$EO$18,140,0)</f>
        <v>0</v>
      </c>
      <c r="F61" s="76"/>
      <c r="G61" s="78"/>
      <c r="I61" s="31"/>
    </row>
    <row r="62" spans="1:9" ht="15.75" thickBot="1" x14ac:dyDescent="0.3">
      <c r="A62" s="21"/>
      <c r="B62" s="21"/>
      <c r="C62" s="63"/>
      <c r="D62" s="26">
        <v>71</v>
      </c>
      <c r="E62" s="33">
        <f>VLOOKUP($I$2,'Saisie résultats'!$C$9:$EO$18,141,0)</f>
        <v>0</v>
      </c>
      <c r="F62" s="76"/>
      <c r="G62" s="78"/>
      <c r="I62" s="31"/>
    </row>
    <row r="63" spans="1:9" ht="15.75" thickBot="1" x14ac:dyDescent="0.3">
      <c r="A63" s="21"/>
      <c r="B63" s="21"/>
      <c r="C63" s="63"/>
      <c r="D63" s="26">
        <v>72</v>
      </c>
      <c r="E63" s="33">
        <f>VLOOKUP($I$2,'Saisie résultats'!$C$9:$EO$18,142,0)</f>
        <v>0</v>
      </c>
      <c r="F63" s="76"/>
      <c r="G63" s="78"/>
      <c r="I63" s="31"/>
    </row>
    <row r="64" spans="1:9" ht="15.75" thickBot="1" x14ac:dyDescent="0.3">
      <c r="A64" s="21"/>
      <c r="B64" s="21"/>
      <c r="C64" s="64"/>
      <c r="D64" s="28">
        <v>73</v>
      </c>
      <c r="E64" s="33">
        <f>VLOOKUP($I$2,'Saisie résultats'!$C$9:$EO$18,143,0)</f>
        <v>0</v>
      </c>
      <c r="F64" s="76"/>
      <c r="G64" s="78"/>
      <c r="I64" s="31"/>
    </row>
    <row r="65" spans="1:9" ht="15.75" customHeight="1" thickBot="1" x14ac:dyDescent="0.3">
      <c r="A65" s="22"/>
      <c r="B65" s="22"/>
      <c r="C65" s="62" t="s">
        <v>38</v>
      </c>
      <c r="D65" s="25">
        <v>44</v>
      </c>
      <c r="E65" s="33">
        <f>VLOOKUP($I$2,'Saisie résultats'!$C$9:$EO$18,114,0)</f>
        <v>0</v>
      </c>
      <c r="F65" s="76">
        <f>COUNTIF(E65:E76,1)/COUNTIF(E65:E76,"&lt;10")</f>
        <v>0</v>
      </c>
      <c r="G65" s="78"/>
      <c r="I65" s="31"/>
    </row>
    <row r="66" spans="1:9" ht="15.75" thickBot="1" x14ac:dyDescent="0.3">
      <c r="A66" s="22"/>
      <c r="B66" s="22"/>
      <c r="C66" s="63"/>
      <c r="D66" s="26">
        <v>45</v>
      </c>
      <c r="E66" s="33">
        <f>VLOOKUP($I$2,'Saisie résultats'!$C$9:$EO$18,115,0)</f>
        <v>0</v>
      </c>
      <c r="F66" s="76"/>
      <c r="G66" s="78"/>
      <c r="I66" s="31"/>
    </row>
    <row r="67" spans="1:9" ht="15.75" customHeight="1" thickBot="1" x14ac:dyDescent="0.3">
      <c r="A67" s="22"/>
      <c r="B67" s="22"/>
      <c r="C67" s="63"/>
      <c r="D67" s="26">
        <v>46</v>
      </c>
      <c r="E67" s="33">
        <f>VLOOKUP($I$2,'Saisie résultats'!$C$9:$EO$18,116,0)</f>
        <v>0</v>
      </c>
      <c r="F67" s="76"/>
      <c r="G67" s="78"/>
      <c r="I67" s="31"/>
    </row>
    <row r="68" spans="1:9" ht="15.75" thickBot="1" x14ac:dyDescent="0.3">
      <c r="A68" s="22"/>
      <c r="B68" s="22"/>
      <c r="C68" s="63"/>
      <c r="D68" s="26">
        <v>47</v>
      </c>
      <c r="E68" s="33">
        <f>VLOOKUP($I$2,'Saisie résultats'!$C$9:$EO$18,117,0)</f>
        <v>0</v>
      </c>
      <c r="F68" s="76"/>
      <c r="G68" s="78"/>
      <c r="I68" s="31"/>
    </row>
    <row r="69" spans="1:9" ht="15.75" thickBot="1" x14ac:dyDescent="0.3">
      <c r="A69" s="22"/>
      <c r="B69" s="22"/>
      <c r="C69" s="63"/>
      <c r="D69" s="26">
        <v>48</v>
      </c>
      <c r="E69" s="33">
        <f>VLOOKUP($I$2,'Saisie résultats'!$C$9:$EO$18,118,0)</f>
        <v>0</v>
      </c>
      <c r="F69" s="76"/>
      <c r="G69" s="78"/>
      <c r="I69" s="31"/>
    </row>
    <row r="70" spans="1:9" ht="15.75" thickBot="1" x14ac:dyDescent="0.3">
      <c r="A70" s="22"/>
      <c r="B70" s="22"/>
      <c r="C70" s="63"/>
      <c r="D70" s="26">
        <v>49</v>
      </c>
      <c r="E70" s="33">
        <f>VLOOKUP($I$2,'Saisie résultats'!$C$9:$EO$18,119,0)</f>
        <v>0</v>
      </c>
      <c r="F70" s="76"/>
      <c r="G70" s="78"/>
      <c r="I70" s="31"/>
    </row>
    <row r="71" spans="1:9" ht="15.75" customHeight="1" thickBot="1" x14ac:dyDescent="0.3">
      <c r="A71" s="22"/>
      <c r="B71" s="22"/>
      <c r="C71" s="63"/>
      <c r="D71" s="26">
        <v>58</v>
      </c>
      <c r="E71" s="33">
        <f>VLOOKUP($I$2,'Saisie résultats'!$C$9:$EO$18,128,0)</f>
        <v>0</v>
      </c>
      <c r="F71" s="76"/>
      <c r="G71" s="78"/>
      <c r="I71" s="31"/>
    </row>
    <row r="72" spans="1:9" ht="18.75" customHeight="1" thickBot="1" x14ac:dyDescent="0.3">
      <c r="A72" s="22"/>
      <c r="B72" s="22"/>
      <c r="C72" s="63"/>
      <c r="D72" s="26">
        <v>59</v>
      </c>
      <c r="E72" s="33">
        <f>VLOOKUP($I$2,'Saisie résultats'!$C$9:$EO$18,129,0)</f>
        <v>0</v>
      </c>
      <c r="F72" s="76"/>
      <c r="G72" s="78"/>
      <c r="I72" s="31"/>
    </row>
    <row r="73" spans="1:9" ht="15.75" thickBot="1" x14ac:dyDescent="0.3">
      <c r="A73" s="22"/>
      <c r="B73" s="22"/>
      <c r="C73" s="63"/>
      <c r="D73" s="26">
        <v>60</v>
      </c>
      <c r="E73" s="33">
        <f>VLOOKUP($I$2,'Saisie résultats'!$C$9:$EO$18,130,0)</f>
        <v>0</v>
      </c>
      <c r="F73" s="76"/>
      <c r="G73" s="78"/>
      <c r="I73" s="31"/>
    </row>
    <row r="74" spans="1:9" ht="15.75" thickBot="1" x14ac:dyDescent="0.3">
      <c r="A74" s="22"/>
      <c r="B74" s="22"/>
      <c r="C74" s="63"/>
      <c r="D74" s="26">
        <v>61</v>
      </c>
      <c r="E74" s="33">
        <f>VLOOKUP($I$2,'Saisie résultats'!$C$9:$EO$18,131,0)</f>
        <v>0</v>
      </c>
      <c r="F74" s="76"/>
      <c r="G74" s="78"/>
      <c r="I74" s="31"/>
    </row>
    <row r="75" spans="1:9" ht="15.75" thickBot="1" x14ac:dyDescent="0.3">
      <c r="A75" s="22"/>
      <c r="B75" s="22"/>
      <c r="C75" s="63"/>
      <c r="D75" s="26">
        <v>62</v>
      </c>
      <c r="E75" s="33">
        <f>VLOOKUP($I$2,'Saisie résultats'!$C$9:$EO$18,132,0)</f>
        <v>0</v>
      </c>
      <c r="F75" s="76"/>
      <c r="G75" s="78"/>
      <c r="I75" s="31"/>
    </row>
    <row r="76" spans="1:9" ht="15.75" thickBot="1" x14ac:dyDescent="0.3">
      <c r="A76" s="22"/>
      <c r="B76" s="22"/>
      <c r="C76" s="64"/>
      <c r="D76" s="38">
        <v>63</v>
      </c>
      <c r="E76" s="39">
        <f>VLOOKUP($I$2,'Saisie résultats'!$C$9:$EO$18,133,0)</f>
        <v>0</v>
      </c>
      <c r="F76" s="76"/>
      <c r="G76" s="79"/>
      <c r="I76" s="31"/>
    </row>
    <row r="77" spans="1:9" x14ac:dyDescent="0.25">
      <c r="I77" s="31"/>
    </row>
    <row r="78" spans="1:9" x14ac:dyDescent="0.25">
      <c r="I78" s="31"/>
    </row>
    <row r="79" spans="1:9" x14ac:dyDescent="0.25">
      <c r="I79" s="31"/>
    </row>
    <row r="80" spans="1:9" x14ac:dyDescent="0.25">
      <c r="I80" s="31"/>
    </row>
    <row r="81" spans="9:9" x14ac:dyDescent="0.25">
      <c r="I81" s="31"/>
    </row>
    <row r="82" spans="9:9" x14ac:dyDescent="0.25">
      <c r="I82" s="31"/>
    </row>
    <row r="83" spans="9:9" x14ac:dyDescent="0.25">
      <c r="I83" s="31"/>
    </row>
    <row r="84" spans="9:9" x14ac:dyDescent="0.25">
      <c r="I84" s="31"/>
    </row>
    <row r="85" spans="9:9" x14ac:dyDescent="0.25">
      <c r="I85" s="31"/>
    </row>
    <row r="86" spans="9:9" x14ac:dyDescent="0.25">
      <c r="I86" s="31"/>
    </row>
    <row r="87" spans="9:9" x14ac:dyDescent="0.25">
      <c r="I87" s="31"/>
    </row>
    <row r="88" spans="9:9" x14ac:dyDescent="0.25">
      <c r="I88" s="31"/>
    </row>
    <row r="89" spans="9:9" x14ac:dyDescent="0.25">
      <c r="I89" s="31"/>
    </row>
    <row r="90" spans="9:9" x14ac:dyDescent="0.25">
      <c r="I90" s="31"/>
    </row>
    <row r="91" spans="9:9" x14ac:dyDescent="0.25">
      <c r="I91" s="31"/>
    </row>
    <row r="92" spans="9:9" x14ac:dyDescent="0.25">
      <c r="I92" s="31"/>
    </row>
    <row r="93" spans="9:9" x14ac:dyDescent="0.25">
      <c r="I93" s="31"/>
    </row>
    <row r="94" spans="9:9" x14ac:dyDescent="0.25">
      <c r="I94" s="31"/>
    </row>
    <row r="95" spans="9:9" x14ac:dyDescent="0.25">
      <c r="I95" s="31"/>
    </row>
    <row r="96" spans="9:9" x14ac:dyDescent="0.25">
      <c r="I96" s="31"/>
    </row>
    <row r="97" spans="9:9" x14ac:dyDescent="0.25">
      <c r="I97" s="31"/>
    </row>
    <row r="98" spans="9:9" x14ac:dyDescent="0.25">
      <c r="I98" s="31"/>
    </row>
    <row r="99" spans="9:9" x14ac:dyDescent="0.25">
      <c r="I99" s="31"/>
    </row>
    <row r="100" spans="9:9" x14ac:dyDescent="0.25">
      <c r="I100" s="31"/>
    </row>
    <row r="101" spans="9:9" x14ac:dyDescent="0.25">
      <c r="I101" s="31"/>
    </row>
    <row r="102" spans="9:9" x14ac:dyDescent="0.25">
      <c r="I102" s="31"/>
    </row>
    <row r="103" spans="9:9" x14ac:dyDescent="0.25">
      <c r="I103" s="31"/>
    </row>
    <row r="104" spans="9:9" x14ac:dyDescent="0.25">
      <c r="I104" s="31"/>
    </row>
    <row r="105" spans="9:9" x14ac:dyDescent="0.25">
      <c r="I105" s="31"/>
    </row>
    <row r="106" spans="9:9" x14ac:dyDescent="0.25">
      <c r="I106" s="31"/>
    </row>
    <row r="107" spans="9:9" x14ac:dyDescent="0.25">
      <c r="I107" s="31"/>
    </row>
    <row r="108" spans="9:9" x14ac:dyDescent="0.25">
      <c r="I108" s="31"/>
    </row>
    <row r="109" spans="9:9" x14ac:dyDescent="0.25">
      <c r="I109" s="31"/>
    </row>
    <row r="110" spans="9:9" x14ac:dyDescent="0.25">
      <c r="I110" s="31"/>
    </row>
    <row r="111" spans="9:9" x14ac:dyDescent="0.25">
      <c r="I111" s="31"/>
    </row>
    <row r="112" spans="9:9" x14ac:dyDescent="0.25">
      <c r="I112" s="31"/>
    </row>
    <row r="113" spans="9:9" x14ac:dyDescent="0.25">
      <c r="I113" s="31"/>
    </row>
    <row r="114" spans="9:9" x14ac:dyDescent="0.25">
      <c r="I114" s="31"/>
    </row>
    <row r="115" spans="9:9" x14ac:dyDescent="0.25">
      <c r="I115" s="31"/>
    </row>
    <row r="116" spans="9:9" x14ac:dyDescent="0.25">
      <c r="I116" s="31"/>
    </row>
    <row r="117" spans="9:9" x14ac:dyDescent="0.25">
      <c r="I117" s="31"/>
    </row>
    <row r="118" spans="9:9" x14ac:dyDescent="0.25">
      <c r="I118" s="31"/>
    </row>
    <row r="119" spans="9:9" x14ac:dyDescent="0.25">
      <c r="I119" s="31"/>
    </row>
    <row r="120" spans="9:9" x14ac:dyDescent="0.25">
      <c r="I120" s="31"/>
    </row>
    <row r="121" spans="9:9" x14ac:dyDescent="0.25">
      <c r="I121" s="31"/>
    </row>
    <row r="122" spans="9:9" x14ac:dyDescent="0.25">
      <c r="I122" s="31"/>
    </row>
    <row r="123" spans="9:9" x14ac:dyDescent="0.25">
      <c r="I123" s="31"/>
    </row>
    <row r="124" spans="9:9" x14ac:dyDescent="0.25">
      <c r="I124" s="31"/>
    </row>
    <row r="125" spans="9:9" x14ac:dyDescent="0.25">
      <c r="I125" s="31"/>
    </row>
    <row r="126" spans="9:9" x14ac:dyDescent="0.25">
      <c r="I126" s="31"/>
    </row>
    <row r="127" spans="9:9" x14ac:dyDescent="0.25">
      <c r="I127" s="31"/>
    </row>
    <row r="128" spans="9:9" x14ac:dyDescent="0.25">
      <c r="I128" s="31"/>
    </row>
    <row r="129" spans="9:9" x14ac:dyDescent="0.25">
      <c r="I129" s="31"/>
    </row>
    <row r="130" spans="9:9" x14ac:dyDescent="0.25">
      <c r="I130" s="31"/>
    </row>
    <row r="131" spans="9:9" x14ac:dyDescent="0.25">
      <c r="I131" s="31"/>
    </row>
    <row r="132" spans="9:9" x14ac:dyDescent="0.25">
      <c r="I132" s="31"/>
    </row>
    <row r="133" spans="9:9" x14ac:dyDescent="0.25">
      <c r="I133" s="31"/>
    </row>
    <row r="134" spans="9:9" x14ac:dyDescent="0.25">
      <c r="I134" s="31"/>
    </row>
    <row r="135" spans="9:9" x14ac:dyDescent="0.25">
      <c r="I135" s="31"/>
    </row>
    <row r="136" spans="9:9" x14ac:dyDescent="0.25">
      <c r="I136" s="31"/>
    </row>
    <row r="137" spans="9:9" x14ac:dyDescent="0.25">
      <c r="I137" s="31"/>
    </row>
    <row r="138" spans="9:9" x14ac:dyDescent="0.25">
      <c r="I138" s="31"/>
    </row>
    <row r="139" spans="9:9" x14ac:dyDescent="0.25">
      <c r="I139" s="31"/>
    </row>
    <row r="140" spans="9:9" x14ac:dyDescent="0.25">
      <c r="I140" s="31"/>
    </row>
    <row r="141" spans="9:9" x14ac:dyDescent="0.25">
      <c r="I141" s="31"/>
    </row>
    <row r="142" spans="9:9" x14ac:dyDescent="0.25">
      <c r="I142" s="31"/>
    </row>
    <row r="143" spans="9:9" x14ac:dyDescent="0.25">
      <c r="I143" s="31"/>
    </row>
    <row r="144" spans="9:9" x14ac:dyDescent="0.25">
      <c r="I144" s="31"/>
    </row>
    <row r="145" spans="9:9" x14ac:dyDescent="0.25">
      <c r="I145" s="31"/>
    </row>
    <row r="146" spans="9:9" x14ac:dyDescent="0.25">
      <c r="I146" s="31"/>
    </row>
    <row r="147" spans="9:9" x14ac:dyDescent="0.25">
      <c r="I147" s="31"/>
    </row>
    <row r="148" spans="9:9" x14ac:dyDescent="0.25">
      <c r="I148" s="31"/>
    </row>
    <row r="149" spans="9:9" x14ac:dyDescent="0.25">
      <c r="I149" s="31"/>
    </row>
    <row r="150" spans="9:9" x14ac:dyDescent="0.25">
      <c r="I150" s="31"/>
    </row>
    <row r="151" spans="9:9" x14ac:dyDescent="0.25">
      <c r="I151" s="31"/>
    </row>
    <row r="152" spans="9:9" x14ac:dyDescent="0.25">
      <c r="I152" s="31"/>
    </row>
    <row r="153" spans="9:9" x14ac:dyDescent="0.25">
      <c r="I153" s="31"/>
    </row>
    <row r="154" spans="9:9" x14ac:dyDescent="0.25">
      <c r="I154" s="31"/>
    </row>
    <row r="155" spans="9:9" x14ac:dyDescent="0.25">
      <c r="I155" s="31"/>
    </row>
    <row r="156" spans="9:9" x14ac:dyDescent="0.25">
      <c r="I156" s="31"/>
    </row>
    <row r="157" spans="9:9" x14ac:dyDescent="0.25">
      <c r="I157" s="31"/>
    </row>
    <row r="158" spans="9:9" x14ac:dyDescent="0.25">
      <c r="I158" s="31"/>
    </row>
    <row r="159" spans="9:9" x14ac:dyDescent="0.25">
      <c r="I159" s="31"/>
    </row>
    <row r="160" spans="9:9" x14ac:dyDescent="0.25">
      <c r="I160" s="31"/>
    </row>
    <row r="161" spans="9:9" x14ac:dyDescent="0.25">
      <c r="I161" s="31"/>
    </row>
    <row r="162" spans="9:9" x14ac:dyDescent="0.25">
      <c r="I162" s="31"/>
    </row>
    <row r="163" spans="9:9" x14ac:dyDescent="0.25">
      <c r="I163" s="31"/>
    </row>
    <row r="164" spans="9:9" x14ac:dyDescent="0.25">
      <c r="I164" s="31"/>
    </row>
    <row r="165" spans="9:9" x14ac:dyDescent="0.25">
      <c r="I165" s="31"/>
    </row>
    <row r="166" spans="9:9" x14ac:dyDescent="0.25">
      <c r="I166" s="31"/>
    </row>
    <row r="167" spans="9:9" x14ac:dyDescent="0.25">
      <c r="I167" s="31"/>
    </row>
    <row r="168" spans="9:9" x14ac:dyDescent="0.25">
      <c r="I168" s="31"/>
    </row>
    <row r="169" spans="9:9" x14ac:dyDescent="0.25">
      <c r="I169" s="31"/>
    </row>
    <row r="170" spans="9:9" x14ac:dyDescent="0.25">
      <c r="I170" s="31"/>
    </row>
    <row r="171" spans="9:9" x14ac:dyDescent="0.25">
      <c r="I171" s="31"/>
    </row>
    <row r="172" spans="9:9" x14ac:dyDescent="0.25">
      <c r="I172" s="31"/>
    </row>
    <row r="173" spans="9:9" x14ac:dyDescent="0.25">
      <c r="I173" s="31"/>
    </row>
    <row r="174" spans="9:9" x14ac:dyDescent="0.25">
      <c r="I174" s="31"/>
    </row>
    <row r="175" spans="9:9" x14ac:dyDescent="0.25">
      <c r="I175" s="31"/>
    </row>
    <row r="176" spans="9:9" x14ac:dyDescent="0.25">
      <c r="I176" s="31"/>
    </row>
    <row r="177" spans="9:9" x14ac:dyDescent="0.25">
      <c r="I177" s="31"/>
    </row>
    <row r="178" spans="9:9" x14ac:dyDescent="0.25">
      <c r="I178" s="31"/>
    </row>
    <row r="179" spans="9:9" x14ac:dyDescent="0.25">
      <c r="I179" s="31"/>
    </row>
    <row r="180" spans="9:9" x14ac:dyDescent="0.25">
      <c r="I180" s="31"/>
    </row>
    <row r="181" spans="9:9" x14ac:dyDescent="0.25">
      <c r="I181" s="31"/>
    </row>
    <row r="182" spans="9:9" x14ac:dyDescent="0.25">
      <c r="I182" s="31"/>
    </row>
    <row r="183" spans="9:9" x14ac:dyDescent="0.25">
      <c r="I183" s="31"/>
    </row>
    <row r="184" spans="9:9" x14ac:dyDescent="0.25">
      <c r="I184" s="31"/>
    </row>
    <row r="185" spans="9:9" x14ac:dyDescent="0.25">
      <c r="I185" s="31"/>
    </row>
    <row r="186" spans="9:9" x14ac:dyDescent="0.25">
      <c r="I186" s="31"/>
    </row>
    <row r="187" spans="9:9" x14ac:dyDescent="0.25">
      <c r="I187" s="31"/>
    </row>
    <row r="188" spans="9:9" x14ac:dyDescent="0.25">
      <c r="I188" s="31"/>
    </row>
    <row r="189" spans="9:9" x14ac:dyDescent="0.25">
      <c r="I189" s="31"/>
    </row>
    <row r="190" spans="9:9" x14ac:dyDescent="0.25">
      <c r="I190" s="31"/>
    </row>
    <row r="191" spans="9:9" x14ac:dyDescent="0.25">
      <c r="I191" s="31"/>
    </row>
    <row r="192" spans="9:9" x14ac:dyDescent="0.25">
      <c r="I192" s="31"/>
    </row>
    <row r="193" spans="9:9" x14ac:dyDescent="0.25">
      <c r="I193" s="31"/>
    </row>
    <row r="194" spans="9:9" x14ac:dyDescent="0.25">
      <c r="I194" s="31"/>
    </row>
    <row r="195" spans="9:9" x14ac:dyDescent="0.25">
      <c r="I195" s="31"/>
    </row>
    <row r="196" spans="9:9" x14ac:dyDescent="0.25">
      <c r="I196" s="31"/>
    </row>
    <row r="197" spans="9:9" x14ac:dyDescent="0.25">
      <c r="I197" s="31"/>
    </row>
    <row r="198" spans="9:9" x14ac:dyDescent="0.25">
      <c r="I198" s="31"/>
    </row>
    <row r="199" spans="9:9" x14ac:dyDescent="0.25">
      <c r="I199" s="31"/>
    </row>
    <row r="200" spans="9:9" x14ac:dyDescent="0.25">
      <c r="I200" s="31"/>
    </row>
    <row r="201" spans="9:9" x14ac:dyDescent="0.25">
      <c r="I201" s="31"/>
    </row>
    <row r="202" spans="9:9" x14ac:dyDescent="0.25">
      <c r="I202" s="31"/>
    </row>
    <row r="203" spans="9:9" x14ac:dyDescent="0.25">
      <c r="I203" s="31"/>
    </row>
    <row r="204" spans="9:9" x14ac:dyDescent="0.25">
      <c r="I204" s="31"/>
    </row>
    <row r="205" spans="9:9" x14ac:dyDescent="0.25">
      <c r="I205" s="31"/>
    </row>
    <row r="206" spans="9:9" x14ac:dyDescent="0.25">
      <c r="I206" s="31"/>
    </row>
    <row r="207" spans="9:9" x14ac:dyDescent="0.25">
      <c r="I207" s="31"/>
    </row>
    <row r="208" spans="9:9" x14ac:dyDescent="0.25">
      <c r="I208" s="31"/>
    </row>
    <row r="209" spans="9:9" x14ac:dyDescent="0.25">
      <c r="I209" s="31"/>
    </row>
    <row r="210" spans="9:9" x14ac:dyDescent="0.25">
      <c r="I210" s="31"/>
    </row>
    <row r="211" spans="9:9" x14ac:dyDescent="0.25">
      <c r="I211" s="31"/>
    </row>
    <row r="212" spans="9:9" x14ac:dyDescent="0.25">
      <c r="I212" s="31"/>
    </row>
    <row r="213" spans="9:9" x14ac:dyDescent="0.25">
      <c r="I213" s="31"/>
    </row>
    <row r="214" spans="9:9" x14ac:dyDescent="0.25">
      <c r="I214" s="31"/>
    </row>
    <row r="215" spans="9:9" x14ac:dyDescent="0.25">
      <c r="I215" s="31"/>
    </row>
    <row r="216" spans="9:9" x14ac:dyDescent="0.25">
      <c r="I216" s="31"/>
    </row>
    <row r="217" spans="9:9" x14ac:dyDescent="0.25">
      <c r="I217" s="31"/>
    </row>
    <row r="218" spans="9:9" x14ac:dyDescent="0.25">
      <c r="I218" s="31"/>
    </row>
    <row r="219" spans="9:9" x14ac:dyDescent="0.25">
      <c r="I219" s="31"/>
    </row>
    <row r="220" spans="9:9" x14ac:dyDescent="0.25">
      <c r="I220" s="31"/>
    </row>
    <row r="221" spans="9:9" x14ac:dyDescent="0.25">
      <c r="I221" s="31"/>
    </row>
    <row r="222" spans="9:9" x14ac:dyDescent="0.25">
      <c r="I222" s="31"/>
    </row>
    <row r="223" spans="9:9" x14ac:dyDescent="0.25">
      <c r="I223" s="31"/>
    </row>
    <row r="224" spans="9:9" x14ac:dyDescent="0.25">
      <c r="I224" s="31"/>
    </row>
    <row r="225" spans="9:9" x14ac:dyDescent="0.25">
      <c r="I225" s="31"/>
    </row>
    <row r="226" spans="9:9" x14ac:dyDescent="0.25">
      <c r="I226" s="31"/>
    </row>
    <row r="227" spans="9:9" x14ac:dyDescent="0.25">
      <c r="I227" s="31"/>
    </row>
    <row r="228" spans="9:9" x14ac:dyDescent="0.25">
      <c r="I228" s="31"/>
    </row>
    <row r="229" spans="9:9" x14ac:dyDescent="0.25">
      <c r="I229" s="31"/>
    </row>
    <row r="230" spans="9:9" x14ac:dyDescent="0.25">
      <c r="I230" s="31"/>
    </row>
    <row r="231" spans="9:9" x14ac:dyDescent="0.25">
      <c r="I231" s="31"/>
    </row>
    <row r="232" spans="9:9" x14ac:dyDescent="0.25">
      <c r="I232" s="31"/>
    </row>
    <row r="233" spans="9:9" x14ac:dyDescent="0.25">
      <c r="I233" s="31"/>
    </row>
    <row r="234" spans="9:9" x14ac:dyDescent="0.25">
      <c r="I234" s="31"/>
    </row>
    <row r="235" spans="9:9" x14ac:dyDescent="0.25">
      <c r="I235" s="31"/>
    </row>
    <row r="236" spans="9:9" x14ac:dyDescent="0.25">
      <c r="I236" s="31"/>
    </row>
    <row r="237" spans="9:9" x14ac:dyDescent="0.25">
      <c r="I237" s="31"/>
    </row>
    <row r="238" spans="9:9" x14ac:dyDescent="0.25">
      <c r="I238" s="31"/>
    </row>
    <row r="239" spans="9:9" x14ac:dyDescent="0.25">
      <c r="I239" s="31"/>
    </row>
    <row r="240" spans="9:9" x14ac:dyDescent="0.25">
      <c r="I240" s="31"/>
    </row>
    <row r="241" spans="9:9" x14ac:dyDescent="0.25">
      <c r="I241" s="31"/>
    </row>
    <row r="242" spans="9:9" x14ac:dyDescent="0.25">
      <c r="I242" s="31"/>
    </row>
    <row r="243" spans="9:9" x14ac:dyDescent="0.25">
      <c r="I243" s="31"/>
    </row>
    <row r="244" spans="9:9" x14ac:dyDescent="0.25">
      <c r="I244" s="31"/>
    </row>
    <row r="245" spans="9:9" x14ac:dyDescent="0.25">
      <c r="I245" s="31"/>
    </row>
    <row r="246" spans="9:9" x14ac:dyDescent="0.25">
      <c r="I246" s="31"/>
    </row>
    <row r="247" spans="9:9" x14ac:dyDescent="0.25">
      <c r="I247" s="31"/>
    </row>
    <row r="248" spans="9:9" x14ac:dyDescent="0.25">
      <c r="I248" s="31"/>
    </row>
    <row r="249" spans="9:9" x14ac:dyDescent="0.25">
      <c r="I249" s="31"/>
    </row>
    <row r="250" spans="9:9" x14ac:dyDescent="0.25">
      <c r="I250" s="31"/>
    </row>
    <row r="251" spans="9:9" x14ac:dyDescent="0.25">
      <c r="I251" s="31"/>
    </row>
    <row r="252" spans="9:9" x14ac:dyDescent="0.25">
      <c r="I252" s="31"/>
    </row>
    <row r="253" spans="9:9" x14ac:dyDescent="0.25">
      <c r="I253" s="31"/>
    </row>
  </sheetData>
  <sheetProtection password="C880" sheet="1" objects="1" scenarios="1" selectLockedCells="1"/>
  <mergeCells count="11">
    <mergeCell ref="G2:G3"/>
    <mergeCell ref="F4:F47"/>
    <mergeCell ref="G4:G76"/>
    <mergeCell ref="C48:C64"/>
    <mergeCell ref="F48:F64"/>
    <mergeCell ref="C65:C76"/>
    <mergeCell ref="F65:F76"/>
    <mergeCell ref="C4:C47"/>
    <mergeCell ref="D2:D3"/>
    <mergeCell ref="E2:E3"/>
    <mergeCell ref="F2:F3"/>
  </mergeCells>
  <conditionalFormatting sqref="F4:G76">
    <cfRule type="cellIs" dxfId="5" priority="4" stopIfTrue="1" operator="between">
      <formula>0</formula>
      <formula>0.5</formula>
    </cfRule>
    <cfRule type="cellIs" dxfId="4" priority="5" stopIfTrue="1" operator="between">
      <formula>0.5</formula>
      <formula>0.75</formula>
    </cfRule>
    <cfRule type="cellIs" dxfId="3" priority="6" stopIfTrue="1" operator="greaterThan">
      <formula>0.75</formula>
    </cfRule>
  </conditionalFormatting>
  <conditionalFormatting sqref="E4:E76">
    <cfRule type="cellIs" dxfId="2" priority="1" stopIfTrue="1" operator="equal">
      <formula>1</formula>
    </cfRule>
    <cfRule type="cellIs" dxfId="1" priority="2" stopIfTrue="1" operator="equal">
      <formula>9</formula>
    </cfRule>
    <cfRule type="cellIs" dxfId="0" priority="3" stopIfTrue="1" operator="between">
      <formula>2</formula>
      <formula>5</formula>
    </cfRule>
  </conditionalFormatting>
  <dataValidations count="3">
    <dataValidation type="list" allowBlank="1" showInputMessage="1" showErrorMessage="1" sqref="I65551 WLU983055 WBY983055 VSC983055 VIG983055 UYK983055 UOO983055 UES983055 TUW983055 TLA983055 TBE983055 SRI983055 SHM983055 RXQ983055 RNU983055 RDY983055 QUC983055 QKG983055 QAK983055 PQO983055 PGS983055 OWW983055 ONA983055 ODE983055 NTI983055 NJM983055 MZQ983055 MPU983055 MFY983055 LWC983055 LMG983055 LCK983055 KSO983055 KIS983055 JYW983055 JPA983055 JFE983055 IVI983055 ILM983055 IBQ983055 HRU983055 HHY983055 GYC983055 GOG983055 GEK983055 FUO983055 FKS983055 FAW983055 ERA983055 EHE983055 DXI983055 DNM983055 DDQ983055 CTU983055 CJY983055 CAC983055 BQG983055 BGK983055 AWO983055 AMS983055 ACW983055 TA983055 JE983055 I983055 WVQ917519 WLU917519 WBY917519 VSC917519 VIG917519 UYK917519 UOO917519 UES917519 TUW917519 TLA917519 TBE917519 SRI917519 SHM917519 RXQ917519 RNU917519 RDY917519 QUC917519 QKG917519 QAK917519 PQO917519 PGS917519 OWW917519 ONA917519 ODE917519 NTI917519 NJM917519 MZQ917519 MPU917519 MFY917519 LWC917519 LMG917519 LCK917519 KSO917519 KIS917519 JYW917519 JPA917519 JFE917519 IVI917519 ILM917519 IBQ917519 HRU917519 HHY917519 GYC917519 GOG917519 GEK917519 FUO917519 FKS917519 FAW917519 ERA917519 EHE917519 DXI917519 DNM917519 DDQ917519 CTU917519 CJY917519 CAC917519 BQG917519 BGK917519 AWO917519 AMS917519 ACW917519 TA917519 JE917519 I917519 WVQ851983 WLU851983 WBY851983 VSC851983 VIG851983 UYK851983 UOO851983 UES851983 TUW851983 TLA851983 TBE851983 SRI851983 SHM851983 RXQ851983 RNU851983 RDY851983 QUC851983 QKG851983 QAK851983 PQO851983 PGS851983 OWW851983 ONA851983 ODE851983 NTI851983 NJM851983 MZQ851983 MPU851983 MFY851983 LWC851983 LMG851983 LCK851983 KSO851983 KIS851983 JYW851983 JPA851983 JFE851983 IVI851983 ILM851983 IBQ851983 HRU851983 HHY851983 GYC851983 GOG851983 GEK851983 FUO851983 FKS851983 FAW851983 ERA851983 EHE851983 DXI851983 DNM851983 DDQ851983 CTU851983 CJY851983 CAC851983 BQG851983 BGK851983 AWO851983 AMS851983 ACW851983 TA851983 JE851983 I851983 WVQ786447 WLU786447 WBY786447 VSC786447 VIG786447 UYK786447 UOO786447 UES786447 TUW786447 TLA786447 TBE786447 SRI786447 SHM786447 RXQ786447 RNU786447 RDY786447 QUC786447 QKG786447 QAK786447 PQO786447 PGS786447 OWW786447 ONA786447 ODE786447 NTI786447 NJM786447 MZQ786447 MPU786447 MFY786447 LWC786447 LMG786447 LCK786447 KSO786447 KIS786447 JYW786447 JPA786447 JFE786447 IVI786447 ILM786447 IBQ786447 HRU786447 HHY786447 GYC786447 GOG786447 GEK786447 FUO786447 FKS786447 FAW786447 ERA786447 EHE786447 DXI786447 DNM786447 DDQ786447 CTU786447 CJY786447 CAC786447 BQG786447 BGK786447 AWO786447 AMS786447 ACW786447 TA786447 JE786447 I786447 WVQ720911 WLU720911 WBY720911 VSC720911 VIG720911 UYK720911 UOO720911 UES720911 TUW720911 TLA720911 TBE720911 SRI720911 SHM720911 RXQ720911 RNU720911 RDY720911 QUC720911 QKG720911 QAK720911 PQO720911 PGS720911 OWW720911 ONA720911 ODE720911 NTI720911 NJM720911 MZQ720911 MPU720911 MFY720911 LWC720911 LMG720911 LCK720911 KSO720911 KIS720911 JYW720911 JPA720911 JFE720911 IVI720911 ILM720911 IBQ720911 HRU720911 HHY720911 GYC720911 GOG720911 GEK720911 FUO720911 FKS720911 FAW720911 ERA720911 EHE720911 DXI720911 DNM720911 DDQ720911 CTU720911 CJY720911 CAC720911 BQG720911 BGK720911 AWO720911 AMS720911 ACW720911 TA720911 JE720911 I720911 WVQ655375 WLU655375 WBY655375 VSC655375 VIG655375 UYK655375 UOO655375 UES655375 TUW655375 TLA655375 TBE655375 SRI655375 SHM655375 RXQ655375 RNU655375 RDY655375 QUC655375 QKG655375 QAK655375 PQO655375 PGS655375 OWW655375 ONA655375 ODE655375 NTI655375 NJM655375 MZQ655375 MPU655375 MFY655375 LWC655375 LMG655375 LCK655375 KSO655375 KIS655375 JYW655375 JPA655375 JFE655375 IVI655375 ILM655375 IBQ655375 HRU655375 HHY655375 GYC655375 GOG655375 GEK655375 FUO655375 FKS655375 FAW655375 ERA655375 EHE655375 DXI655375 DNM655375 DDQ655375 CTU655375 CJY655375 CAC655375 BQG655375 BGK655375 AWO655375 AMS655375 ACW655375 TA655375 JE655375 I655375 WVQ589839 WLU589839 WBY589839 VSC589839 VIG589839 UYK589839 UOO589839 UES589839 TUW589839 TLA589839 TBE589839 SRI589839 SHM589839 RXQ589839 RNU589839 RDY589839 QUC589839 QKG589839 QAK589839 PQO589839 PGS589839 OWW589839 ONA589839 ODE589839 NTI589839 NJM589839 MZQ589839 MPU589839 MFY589839 LWC589839 LMG589839 LCK589839 KSO589839 KIS589839 JYW589839 JPA589839 JFE589839 IVI589839 ILM589839 IBQ589839 HRU589839 HHY589839 GYC589839 GOG589839 GEK589839 FUO589839 FKS589839 FAW589839 ERA589839 EHE589839 DXI589839 DNM589839 DDQ589839 CTU589839 CJY589839 CAC589839 BQG589839 BGK589839 AWO589839 AMS589839 ACW589839 TA589839 JE589839 I589839 WVQ524303 WLU524303 WBY524303 VSC524303 VIG524303 UYK524303 UOO524303 UES524303 TUW524303 TLA524303 TBE524303 SRI524303 SHM524303 RXQ524303 RNU524303 RDY524303 QUC524303 QKG524303 QAK524303 PQO524303 PGS524303 OWW524303 ONA524303 ODE524303 NTI524303 NJM524303 MZQ524303 MPU524303 MFY524303 LWC524303 LMG524303 LCK524303 KSO524303 KIS524303 JYW524303 JPA524303 JFE524303 IVI524303 ILM524303 IBQ524303 HRU524303 HHY524303 GYC524303 GOG524303 GEK524303 FUO524303 FKS524303 FAW524303 ERA524303 EHE524303 DXI524303 DNM524303 DDQ524303 CTU524303 CJY524303 CAC524303 BQG524303 BGK524303 AWO524303 AMS524303 ACW524303 TA524303 JE524303 I524303 WVQ458767 WLU458767 WBY458767 VSC458767 VIG458767 UYK458767 UOO458767 UES458767 TUW458767 TLA458767 TBE458767 SRI458767 SHM458767 RXQ458767 RNU458767 RDY458767 QUC458767 QKG458767 QAK458767 PQO458767 PGS458767 OWW458767 ONA458767 ODE458767 NTI458767 NJM458767 MZQ458767 MPU458767 MFY458767 LWC458767 LMG458767 LCK458767 KSO458767 KIS458767 JYW458767 JPA458767 JFE458767 IVI458767 ILM458767 IBQ458767 HRU458767 HHY458767 GYC458767 GOG458767 GEK458767 FUO458767 FKS458767 FAW458767 ERA458767 EHE458767 DXI458767 DNM458767 DDQ458767 CTU458767 CJY458767 CAC458767 BQG458767 BGK458767 AWO458767 AMS458767 ACW458767 TA458767 JE458767 I458767 WVQ393231 WLU393231 WBY393231 VSC393231 VIG393231 UYK393231 UOO393231 UES393231 TUW393231 TLA393231 TBE393231 SRI393231 SHM393231 RXQ393231 RNU393231 RDY393231 QUC393231 QKG393231 QAK393231 PQO393231 PGS393231 OWW393231 ONA393231 ODE393231 NTI393231 NJM393231 MZQ393231 MPU393231 MFY393231 LWC393231 LMG393231 LCK393231 KSO393231 KIS393231 JYW393231 JPA393231 JFE393231 IVI393231 ILM393231 IBQ393231 HRU393231 HHY393231 GYC393231 GOG393231 GEK393231 FUO393231 FKS393231 FAW393231 ERA393231 EHE393231 DXI393231 DNM393231 DDQ393231 CTU393231 CJY393231 CAC393231 BQG393231 BGK393231 AWO393231 AMS393231 ACW393231 TA393231 JE393231 I393231 WVQ327695 WLU327695 WBY327695 VSC327695 VIG327695 UYK327695 UOO327695 UES327695 TUW327695 TLA327695 TBE327695 SRI327695 SHM327695 RXQ327695 RNU327695 RDY327695 QUC327695 QKG327695 QAK327695 PQO327695 PGS327695 OWW327695 ONA327695 ODE327695 NTI327695 NJM327695 MZQ327695 MPU327695 MFY327695 LWC327695 LMG327695 LCK327695 KSO327695 KIS327695 JYW327695 JPA327695 JFE327695 IVI327695 ILM327695 IBQ327695 HRU327695 HHY327695 GYC327695 GOG327695 GEK327695 FUO327695 FKS327695 FAW327695 ERA327695 EHE327695 DXI327695 DNM327695 DDQ327695 CTU327695 CJY327695 CAC327695 BQG327695 BGK327695 AWO327695 AMS327695 ACW327695 TA327695 JE327695 I327695 WVQ262159 WLU262159 WBY262159 VSC262159 VIG262159 UYK262159 UOO262159 UES262159 TUW262159 TLA262159 TBE262159 SRI262159 SHM262159 RXQ262159 RNU262159 RDY262159 QUC262159 QKG262159 QAK262159 PQO262159 PGS262159 OWW262159 ONA262159 ODE262159 NTI262159 NJM262159 MZQ262159 MPU262159 MFY262159 LWC262159 LMG262159 LCK262159 KSO262159 KIS262159 JYW262159 JPA262159 JFE262159 IVI262159 ILM262159 IBQ262159 HRU262159 HHY262159 GYC262159 GOG262159 GEK262159 FUO262159 FKS262159 FAW262159 ERA262159 EHE262159 DXI262159 DNM262159 DDQ262159 CTU262159 CJY262159 CAC262159 BQG262159 BGK262159 AWO262159 AMS262159 ACW262159 TA262159 JE262159 I262159 WVQ196623 WLU196623 WBY196623 VSC196623 VIG196623 UYK196623 UOO196623 UES196623 TUW196623 TLA196623 TBE196623 SRI196623 SHM196623 RXQ196623 RNU196623 RDY196623 QUC196623 QKG196623 QAK196623 PQO196623 PGS196623 OWW196623 ONA196623 ODE196623 NTI196623 NJM196623 MZQ196623 MPU196623 MFY196623 LWC196623 LMG196623 LCK196623 KSO196623 KIS196623 JYW196623 JPA196623 JFE196623 IVI196623 ILM196623 IBQ196623 HRU196623 HHY196623 GYC196623 GOG196623 GEK196623 FUO196623 FKS196623 FAW196623 ERA196623 EHE196623 DXI196623 DNM196623 DDQ196623 CTU196623 CJY196623 CAC196623 BQG196623 BGK196623 AWO196623 AMS196623 ACW196623 TA196623 JE196623 I196623 WVQ131087 WLU131087 WBY131087 VSC131087 VIG131087 UYK131087 UOO131087 UES131087 TUW131087 TLA131087 TBE131087 SRI131087 SHM131087 RXQ131087 RNU131087 RDY131087 QUC131087 QKG131087 QAK131087 PQO131087 PGS131087 OWW131087 ONA131087 ODE131087 NTI131087 NJM131087 MZQ131087 MPU131087 MFY131087 LWC131087 LMG131087 LCK131087 KSO131087 KIS131087 JYW131087 JPA131087 JFE131087 IVI131087 ILM131087 IBQ131087 HRU131087 HHY131087 GYC131087 GOG131087 GEK131087 FUO131087 FKS131087 FAW131087 ERA131087 EHE131087 DXI131087 DNM131087 DDQ131087 CTU131087 CJY131087 CAC131087 BQG131087 BGK131087 AWO131087 AMS131087 ACW131087 TA131087 JE131087 I131087 WVQ65551 WLU65551 WBY65551 VSC65551 VIG65551 UYK65551 UOO65551 UES65551 TUW65551 TLA65551 TBE65551 SRI65551 SHM65551 RXQ65551 RNU65551 RDY65551 QUC65551 QKG65551 QAK65551 PQO65551 PGS65551 OWW65551 ONA65551 ODE65551 NTI65551 NJM65551 MZQ65551 MPU65551 MFY65551 LWC65551 LMG65551 LCK65551 KSO65551 KIS65551 JYW65551 JPA65551 JFE65551 IVI65551 ILM65551 IBQ65551 HRU65551 HHY65551 GYC65551 GOG65551 GEK65551 FUO65551 FKS65551 FAW65551 ERA65551 EHE65551 DXI65551 DNM65551 DDQ65551 CTU65551 CJY65551 CAC65551 BQG65551 BGK65551 AWO65551 AMS65551 ACW65551 TA65551 JE65551 WVQ2 WLU2 WBY2 VSC2 VIG2 UYK2 UOO2 UES2 TUW2 TLA2 TBE2 SRI2 SHM2 RXQ2 RNU2 RDY2 QUC2 QKG2 QAK2 PQO2 PGS2 OWW2 ONA2 ODE2 NTI2 NJM2 MZQ2 MPU2 MFY2 LWC2 LMG2 LCK2 KSO2 KIS2 JYW2 JPA2 JFE2 IVI2 ILM2 IBQ2 HRU2 HHY2 GYC2 GOG2 GEK2 FUO2 FKS2 FAW2 ERA2 EHE2 DXI2 DNM2 DDQ2 CTU2 CJY2 CAC2 BQG2 BGK2 AWO2 AMS2 ACW2 TA2 JE2 WVQ983055">
      <formula1>$I$3:$I$200</formula1>
    </dataValidation>
    <dataValidation type="list" allowBlank="1" showInputMessage="1" showErrorMessage="1" sqref="I2">
      <formula1>$I$3:$I$252</formula1>
    </dataValidation>
    <dataValidation type="list" allowBlank="1" showInputMessage="1" showErrorMessage="1" sqref="I3">
      <formula1>$I$3:$I$12</formula1>
    </dataValidation>
  </dataValidations>
  <pageMargins left="0.19685039370078741" right="0.19685039370078741" top="0.19685039370078741" bottom="0.1968503937007874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Liste élèves</vt:lpstr>
      <vt:lpstr>Saisie résultats</vt:lpstr>
      <vt:lpstr>FRA Synthèse élève</vt:lpstr>
      <vt:lpstr>MATH Synthèse élève</vt:lpstr>
      <vt:lpstr>echantillon</vt:lpstr>
      <vt:lpstr>Liste</vt:lpstr>
      <vt:lpstr>'FRA Synthèse élève'!Zone_d_impression</vt:lpstr>
      <vt:lpstr>'Liste élèves'!Zone_d_impression</vt:lpstr>
      <vt:lpstr>'MATH Synthèse élève'!Zone_d_impression</vt:lpstr>
      <vt:lpstr>'Saisie résultats'!Zone_d_impression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herve</dc:creator>
  <cp:lastModifiedBy>JANICK GUERINEL</cp:lastModifiedBy>
  <cp:lastPrinted>2019-11-16T14:11:05Z</cp:lastPrinted>
  <dcterms:created xsi:type="dcterms:W3CDTF">2019-11-07T10:46:01Z</dcterms:created>
  <dcterms:modified xsi:type="dcterms:W3CDTF">2019-11-18T16:08:40Z</dcterms:modified>
</cp:coreProperties>
</file>